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940" windowHeight="204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<sst xmlns="http://schemas.openxmlformats.org/spreadsheetml/2006/main" count="65" uniqueCount="62">
  <si>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TRASA</t>
  </si>
  <si>
    <t>NKDM</t>
  </si>
  <si>
    <t>KB</t>
  </si>
  <si>
    <t>S</t>
  </si>
  <si>
    <t>W</t>
  </si>
  <si>
    <t>ETO</t>
  </si>
  <si>
    <t>ATO</t>
  </si>
  <si>
    <t>DATA</t>
  </si>
  <si>
    <t>TYP STATKU</t>
  </si>
  <si>
    <t>ZNAKI REJESTRACYJNE</t>
  </si>
  <si>
    <t>NKDG</t>
  </si>
  <si>
    <t>KM</t>
  </si>
  <si>
    <t>KIERUNEK WIATRU</t>
  </si>
  <si>
    <t>SIŁA WIATRU</t>
  </si>
  <si>
    <t>ŚREDNIE SPALANIE</t>
  </si>
  <si>
    <t>FUEL</t>
  </si>
  <si>
    <t>OPERACYJNY PLAN LOTU</t>
  </si>
  <si>
    <t>STAN LICZNIKA</t>
  </si>
  <si>
    <t>GODZ. STARTU</t>
  </si>
  <si>
    <t>ZGODA (DOLOT)</t>
  </si>
  <si>
    <t>GODZ. LĄDOWANIA</t>
  </si>
  <si>
    <t>LOTN. ODLOTU</t>
  </si>
  <si>
    <t>LOTN. DOCELOWE</t>
  </si>
  <si>
    <t>PODPIS PILOTA</t>
  </si>
  <si>
    <t>LOTNISKO ZAPAS. I</t>
  </si>
  <si>
    <t>LOTNISKO ZAPAS. II</t>
  </si>
  <si>
    <t>LOTNISKO</t>
  </si>
  <si>
    <t>RWY</t>
  </si>
  <si>
    <t>TORA</t>
  </si>
  <si>
    <t>ELEWACJA</t>
  </si>
  <si>
    <t>NAWIERZCHNIA</t>
  </si>
  <si>
    <t>ZUŻYCIE PALIWA</t>
  </si>
  <si>
    <t>KOŁOWANIE I PRÓBA</t>
  </si>
  <si>
    <t>START I WZNOSZENIE</t>
  </si>
  <si>
    <t>PRZELOT</t>
  </si>
  <si>
    <t>ZNIŻANIE I PODEJŚCIE (MIN. 10')</t>
  </si>
  <si>
    <t>PALIWO NA LOT</t>
  </si>
  <si>
    <t>CZAS LOTU</t>
  </si>
  <si>
    <t>PALIWO</t>
  </si>
  <si>
    <t>STARTU</t>
  </si>
  <si>
    <t>DOCELOWE</t>
  </si>
  <si>
    <t>ZAPASOWE I</t>
  </si>
  <si>
    <t>ZAPASOWE II</t>
  </si>
  <si>
    <t>REZERWA</t>
  </si>
  <si>
    <t>DOLOT DO ZAPAS.</t>
  </si>
  <si>
    <t>HOLDING / REZERWA</t>
  </si>
  <si>
    <t>PALIWO NIEZBĘDNE</t>
  </si>
  <si>
    <t>PALIWO DODATKOWE</t>
  </si>
  <si>
    <t>PALIWO FAKTYCZNE</t>
  </si>
  <si>
    <t>CZĘSTOTLIW. TWR/INF/KWAD.</t>
  </si>
  <si>
    <t>CZĘSTOTLIW. ZBLIŻ./INF/PORT</t>
  </si>
  <si>
    <t>ILOŚĆ PALIWA ZUŻYTEGO</t>
  </si>
  <si>
    <t>ILOŚĆ PALIWA NIEZUŻYTEGO</t>
  </si>
  <si>
    <t>NOTATKI</t>
  </si>
  <si>
    <t>ZGODA (ODLOT)</t>
  </si>
  <si>
    <t>PRĘDK. LOTU (TAS)</t>
  </si>
  <si>
    <r>
      <rPr>
        <b/>
        <sz val="7"/>
        <color indexed="8"/>
        <rFont val="Symbol"/>
        <family val="1"/>
      </rPr>
      <t>D</t>
    </r>
    <r>
      <rPr>
        <b/>
        <sz val="7"/>
        <color indexed="8"/>
        <rFont val="Arial"/>
        <family val="2"/>
      </rPr>
      <t>M</t>
    </r>
  </si>
  <si>
    <t>(-) KZ</t>
  </si>
  <si>
    <t>t</t>
  </si>
  <si>
    <t xml:space="preserve">   ,</t>
  </si>
  <si>
    <t>BEZPIECZNA DŁUGOTRWAŁOŚĆ LOTU = PALIWO FAKT. -</t>
  </si>
  <si>
    <r>
      <rPr>
        <b/>
        <u val="single"/>
        <sz val="7"/>
        <color indexed="8"/>
        <rFont val="Arial"/>
        <family val="2"/>
      </rPr>
      <t>Uwaga</t>
    </r>
    <r>
      <rPr>
        <b/>
        <sz val="7"/>
        <color indexed="8"/>
        <rFont val="Arial"/>
        <family val="2"/>
      </rPr>
      <t>: Arkusz aktywny. Dane automatycznie uzupełniane w zaciemnionych komórkach, białe należy wypełnić. Za poprawność wszystkich obliczeń odpowiada pilot. Wersja z dn. 04.11.2020</t>
    </r>
  </si>
</sst>
</file>

<file path=xl/styles.xml><?xml version="1.0" encoding="utf-8"?>
<styleSheet xmlns="http://schemas.openxmlformats.org/spreadsheetml/2006/main">
  <numFmts count="12">
    <numFmt numFmtId="5" formatCode="#,##0\ &quot;PLN&quot;_);\(#,##0\ &quot;PLN&quot;\)"/>
    <numFmt numFmtId="6" formatCode="#,##0\ &quot;PLN&quot;_);[Red]\(#,##0\ &quot;PLN&quot;\)"/>
    <numFmt numFmtId="7" formatCode="#,##0.00\ &quot;PLN&quot;_);\(#,##0.00\ &quot;PLN&quot;\)"/>
    <numFmt numFmtId="8" formatCode="#,##0.00\ &quot;PLN&quot;_);[Red]\(#,##0.00\ &quot;PLN&quot;\)"/>
    <numFmt numFmtId="42" formatCode="_ * #,##0_)\ &quot;PLN&quot;_ ;_ * \(#,##0\)\ &quot;PLN&quot;_ ;_ * &quot;-&quot;_)\ &quot;PLN&quot;_ ;_ @_ "/>
    <numFmt numFmtId="41" formatCode="_ * #,##0_)\ _P_L_N_ ;_ * \(#,##0\)\ _P_L_N_ ;_ * &quot;-&quot;_)\ _P_L_N_ ;_ @_ "/>
    <numFmt numFmtId="44" formatCode="_ * #,##0.00_)\ &quot;PLN&quot;_ ;_ * \(#,##0.00\)\ &quot;PLN&quot;_ ;_ * &quot;-&quot;??_)\ &quot;PLN&quot;_ ;_ @_ "/>
    <numFmt numFmtId="43" formatCode="_ * #,##0.00_)\ _P_L_N_ ;_ * \(#,##0.00\)\ _P_L_N_ ;_ * &quot;-&quot;??_)\ _P_L_N_ ;_ @_ "/>
    <numFmt numFmtId="164" formatCode="[m]:ss"/>
    <numFmt numFmtId="165" formatCode="0.0"/>
    <numFmt numFmtId="166" formatCode="000"/>
    <numFmt numFmtId="167" formatCode="[h]:mm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 Narrow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 Narrow"/>
      <family val="2"/>
    </font>
    <font>
      <sz val="7"/>
      <color indexed="8"/>
      <name val="Arial"/>
      <family val="2"/>
    </font>
    <font>
      <b/>
      <u val="single"/>
      <sz val="7"/>
      <color indexed="8"/>
      <name val="Arial"/>
      <family val="2"/>
    </font>
    <font>
      <u val="single"/>
      <sz val="11"/>
      <color indexed="30"/>
      <name val="Calibri"/>
      <family val="2"/>
    </font>
    <font>
      <b/>
      <sz val="7"/>
      <color indexed="8"/>
      <name val="Symbol"/>
      <family val="1"/>
    </font>
    <font>
      <b/>
      <sz val="7"/>
      <color indexed="9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Arial Narrow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7"/>
      <color theme="0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 Narrow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/>
      <bottom style="double"/>
    </border>
    <border>
      <left style="double"/>
      <right style="thin"/>
      <top/>
      <bottom style="thin"/>
    </border>
    <border>
      <left style="double"/>
      <right/>
      <top/>
      <bottom style="double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double"/>
      <right/>
      <top style="double"/>
      <bottom style="thin"/>
    </border>
    <border>
      <left style="double"/>
      <right style="thin"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thin"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 style="medium"/>
      <top/>
      <bottom style="thin"/>
    </border>
    <border>
      <left style="medium"/>
      <right style="medium"/>
      <top style="double"/>
      <bottom style="thin"/>
    </border>
    <border>
      <left style="thin"/>
      <right style="medium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thin"/>
      <right style="medium"/>
      <top style="double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double"/>
      <right style="double"/>
      <top style="thin"/>
      <bottom/>
    </border>
    <border>
      <left style="thin"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14" fontId="50" fillId="0" borderId="12" xfId="0" applyNumberFormat="1" applyFont="1" applyFill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49" fontId="50" fillId="0" borderId="16" xfId="0" applyNumberFormat="1" applyFont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49" fontId="50" fillId="0" borderId="18" xfId="0" applyNumberFormat="1" applyFont="1" applyBorder="1" applyAlignment="1">
      <alignment horizontal="center" vertical="center"/>
    </xf>
    <xf numFmtId="49" fontId="50" fillId="0" borderId="19" xfId="0" applyNumberFormat="1" applyFont="1" applyBorder="1" applyAlignment="1">
      <alignment horizontal="center" vertical="center"/>
    </xf>
    <xf numFmtId="49" fontId="50" fillId="0" borderId="20" xfId="0" applyNumberFormat="1" applyFont="1" applyBorder="1" applyAlignment="1">
      <alignment horizontal="center" vertical="center"/>
    </xf>
    <xf numFmtId="49" fontId="50" fillId="0" borderId="21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49" fontId="50" fillId="0" borderId="0" xfId="0" applyNumberFormat="1" applyFont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shrinkToFit="1"/>
    </xf>
    <xf numFmtId="0" fontId="50" fillId="33" borderId="11" xfId="0" applyFont="1" applyFill="1" applyBorder="1" applyAlignment="1">
      <alignment horizontal="center" vertical="center" shrinkToFit="1"/>
    </xf>
    <xf numFmtId="0" fontId="50" fillId="33" borderId="26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/>
    </xf>
    <xf numFmtId="167" fontId="50" fillId="0" borderId="28" xfId="0" applyNumberFormat="1" applyFont="1" applyFill="1" applyBorder="1" applyAlignment="1">
      <alignment horizontal="center" vertical="center"/>
    </xf>
    <xf numFmtId="0" fontId="50" fillId="33" borderId="29" xfId="0" applyNumberFormat="1" applyFont="1" applyFill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0" fillId="0" borderId="30" xfId="0" applyNumberFormat="1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NumberFormat="1" applyFont="1" applyBorder="1" applyAlignment="1">
      <alignment horizontal="center" vertical="center" shrinkToFit="1"/>
    </xf>
    <xf numFmtId="0" fontId="50" fillId="0" borderId="32" xfId="0" applyNumberFormat="1" applyFont="1" applyBorder="1" applyAlignment="1">
      <alignment horizontal="center" vertical="center" shrinkToFit="1"/>
    </xf>
    <xf numFmtId="1" fontId="50" fillId="33" borderId="33" xfId="0" applyNumberFormat="1" applyFont="1" applyFill="1" applyBorder="1" applyAlignment="1">
      <alignment horizontal="center" vertical="center" shrinkToFit="1"/>
    </xf>
    <xf numFmtId="165" fontId="50" fillId="33" borderId="28" xfId="0" applyNumberFormat="1" applyFont="1" applyFill="1" applyBorder="1" applyAlignment="1">
      <alignment horizontal="center" vertical="center" shrinkToFit="1"/>
    </xf>
    <xf numFmtId="164" fontId="50" fillId="33" borderId="34" xfId="0" applyNumberFormat="1" applyFont="1" applyFill="1" applyBorder="1" applyAlignment="1">
      <alignment horizontal="center" vertical="center" shrinkToFit="1"/>
    </xf>
    <xf numFmtId="165" fontId="50" fillId="33" borderId="29" xfId="0" applyNumberFormat="1" applyFont="1" applyFill="1" applyBorder="1" applyAlignment="1">
      <alignment horizontal="center" vertical="center" shrinkToFit="1"/>
    </xf>
    <xf numFmtId="20" fontId="50" fillId="0" borderId="28" xfId="0" applyNumberFormat="1" applyFont="1" applyFill="1" applyBorder="1" applyAlignment="1">
      <alignment horizontal="center" vertical="center" shrinkToFit="1"/>
    </xf>
    <xf numFmtId="20" fontId="50" fillId="0" borderId="28" xfId="0" applyNumberFormat="1" applyFont="1" applyBorder="1" applyAlignment="1">
      <alignment horizontal="center" vertical="center" shrinkToFit="1"/>
    </xf>
    <xf numFmtId="0" fontId="50" fillId="0" borderId="35" xfId="0" applyNumberFormat="1" applyFont="1" applyBorder="1" applyAlignment="1">
      <alignment horizontal="center" vertical="center" shrinkToFit="1"/>
    </xf>
    <xf numFmtId="20" fontId="50" fillId="0" borderId="31" xfId="0" applyNumberFormat="1" applyFont="1" applyFill="1" applyBorder="1" applyAlignment="1">
      <alignment horizontal="center" vertical="center" shrinkToFit="1"/>
    </xf>
    <xf numFmtId="20" fontId="50" fillId="0" borderId="35" xfId="0" applyNumberFormat="1" applyFont="1" applyBorder="1" applyAlignment="1">
      <alignment horizontal="center" vertical="center" shrinkToFit="1"/>
    </xf>
    <xf numFmtId="20" fontId="50" fillId="0" borderId="32" xfId="0" applyNumberFormat="1" applyFont="1" applyBorder="1" applyAlignment="1">
      <alignment horizontal="center" vertical="center" shrinkToFit="1"/>
    </xf>
    <xf numFmtId="49" fontId="50" fillId="0" borderId="36" xfId="0" applyNumberFormat="1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39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vertical="center"/>
    </xf>
    <xf numFmtId="0" fontId="50" fillId="33" borderId="41" xfId="0" applyFont="1" applyFill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167" fontId="50" fillId="33" borderId="20" xfId="0" applyNumberFormat="1" applyFont="1" applyFill="1" applyBorder="1" applyAlignment="1">
      <alignment horizontal="center" vertical="center" wrapText="1"/>
    </xf>
    <xf numFmtId="167" fontId="50" fillId="33" borderId="41" xfId="0" applyNumberFormat="1" applyFont="1" applyFill="1" applyBorder="1" applyAlignment="1">
      <alignment horizontal="center" vertical="center" wrapText="1"/>
    </xf>
    <xf numFmtId="0" fontId="50" fillId="33" borderId="44" xfId="0" applyNumberFormat="1" applyFont="1" applyFill="1" applyBorder="1" applyAlignment="1">
      <alignment horizontal="center" vertical="center"/>
    </xf>
    <xf numFmtId="0" fontId="50" fillId="33" borderId="45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67" fontId="50" fillId="33" borderId="0" xfId="0" applyNumberFormat="1" applyFont="1" applyFill="1" applyBorder="1" applyAlignment="1">
      <alignment horizontal="left" vertical="center"/>
    </xf>
    <xf numFmtId="167" fontId="50" fillId="33" borderId="14" xfId="0" applyNumberFormat="1" applyFont="1" applyFill="1" applyBorder="1" applyAlignment="1">
      <alignment horizontal="left" vertical="center"/>
    </xf>
    <xf numFmtId="49" fontId="50" fillId="0" borderId="46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49" fontId="50" fillId="0" borderId="47" xfId="0" applyNumberFormat="1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167" fontId="50" fillId="33" borderId="28" xfId="0" applyNumberFormat="1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0" fontId="50" fillId="33" borderId="28" xfId="0" applyNumberFormat="1" applyFont="1" applyFill="1" applyBorder="1" applyAlignment="1">
      <alignment horizontal="center" vertical="center"/>
    </xf>
    <xf numFmtId="0" fontId="50" fillId="33" borderId="48" xfId="0" applyFont="1" applyFill="1" applyBorder="1" applyAlignment="1">
      <alignment horizontal="center" vertical="center"/>
    </xf>
    <xf numFmtId="49" fontId="50" fillId="0" borderId="49" xfId="0" applyNumberFormat="1" applyFont="1" applyBorder="1" applyAlignment="1">
      <alignment horizontal="center" vertical="center"/>
    </xf>
    <xf numFmtId="49" fontId="50" fillId="0" borderId="50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49" fontId="50" fillId="0" borderId="52" xfId="0" applyNumberFormat="1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20" fontId="50" fillId="0" borderId="53" xfId="0" applyNumberFormat="1" applyFont="1" applyFill="1" applyBorder="1" applyAlignment="1">
      <alignment horizontal="center" vertical="center" shrinkToFit="1"/>
    </xf>
    <xf numFmtId="0" fontId="50" fillId="33" borderId="48" xfId="0" applyFont="1" applyFill="1" applyBorder="1" applyAlignment="1">
      <alignment horizontal="center" vertical="center" wrapText="1"/>
    </xf>
    <xf numFmtId="0" fontId="50" fillId="0" borderId="29" xfId="0" applyNumberFormat="1" applyFont="1" applyBorder="1" applyAlignment="1">
      <alignment horizontal="center" vertical="center"/>
    </xf>
    <xf numFmtId="167" fontId="50" fillId="33" borderId="28" xfId="0" applyNumberFormat="1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/>
    </xf>
    <xf numFmtId="0" fontId="50" fillId="33" borderId="54" xfId="0" applyFont="1" applyFill="1" applyBorder="1" applyAlignment="1">
      <alignment horizontal="center" vertical="center"/>
    </xf>
    <xf numFmtId="0" fontId="50" fillId="33" borderId="55" xfId="0" applyFont="1" applyFill="1" applyBorder="1" applyAlignment="1">
      <alignment horizontal="center" vertical="center"/>
    </xf>
    <xf numFmtId="0" fontId="50" fillId="33" borderId="42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49" fontId="50" fillId="0" borderId="56" xfId="0" applyNumberFormat="1" applyFont="1" applyBorder="1" applyAlignment="1">
      <alignment horizontal="center" vertical="center"/>
    </xf>
    <xf numFmtId="0" fontId="50" fillId="0" borderId="24" xfId="0" applyNumberFormat="1" applyFont="1" applyBorder="1" applyAlignment="1">
      <alignment horizontal="center" vertical="center" shrinkToFit="1"/>
    </xf>
    <xf numFmtId="0" fontId="51" fillId="0" borderId="24" xfId="0" applyFont="1" applyBorder="1" applyAlignment="1">
      <alignment horizontal="center" vertical="center" shrinkToFit="1"/>
    </xf>
    <xf numFmtId="166" fontId="50" fillId="33" borderId="16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50" fillId="33" borderId="16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6" fontId="4" fillId="33" borderId="57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0" fontId="50" fillId="0" borderId="53" xfId="0" applyNumberFormat="1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/>
    </xf>
    <xf numFmtId="0" fontId="50" fillId="0" borderId="54" xfId="0" applyNumberFormat="1" applyFont="1" applyBorder="1" applyAlignment="1">
      <alignment horizontal="center" vertical="center" shrinkToFit="1"/>
    </xf>
    <xf numFmtId="0" fontId="50" fillId="0" borderId="55" xfId="0" applyNumberFormat="1" applyFont="1" applyBorder="1" applyAlignment="1">
      <alignment horizontal="center" vertical="center" shrinkToFit="1"/>
    </xf>
    <xf numFmtId="0" fontId="50" fillId="33" borderId="59" xfId="0" applyFont="1" applyFill="1" applyBorder="1" applyAlignment="1">
      <alignment horizontal="center" vertical="center"/>
    </xf>
    <xf numFmtId="0" fontId="50" fillId="33" borderId="6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20" fontId="50" fillId="0" borderId="50" xfId="0" applyNumberFormat="1" applyFont="1" applyFill="1" applyBorder="1" applyAlignment="1">
      <alignment horizontal="center" vertical="center"/>
    </xf>
    <xf numFmtId="20" fontId="50" fillId="0" borderId="15" xfId="0" applyNumberFormat="1" applyFont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6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14" fontId="50" fillId="0" borderId="37" xfId="0" applyNumberFormat="1" applyFont="1" applyFill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166" fontId="50" fillId="0" borderId="64" xfId="0" applyNumberFormat="1" applyFont="1" applyFill="1" applyBorder="1" applyAlignment="1">
      <alignment horizontal="center" vertical="center"/>
    </xf>
    <xf numFmtId="166" fontId="50" fillId="0" borderId="38" xfId="0" applyNumberFormat="1" applyFont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/>
    </xf>
    <xf numFmtId="0" fontId="50" fillId="33" borderId="37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33" borderId="45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49" fontId="50" fillId="0" borderId="45" xfId="0" applyNumberFormat="1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49" fontId="41" fillId="0" borderId="45" xfId="52" applyNumberFormat="1" applyBorder="1" applyAlignment="1">
      <alignment horizontal="left" vertical="center"/>
    </xf>
    <xf numFmtId="166" fontId="50" fillId="0" borderId="16" xfId="0" applyNumberFormat="1" applyFont="1" applyBorder="1" applyAlignment="1">
      <alignment horizontal="center" vertical="center"/>
    </xf>
    <xf numFmtId="0" fontId="50" fillId="33" borderId="65" xfId="0" applyFont="1" applyFill="1" applyBorder="1" applyAlignment="1">
      <alignment horizontal="center" vertical="center"/>
    </xf>
    <xf numFmtId="0" fontId="50" fillId="33" borderId="66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left" vertical="top"/>
    </xf>
    <xf numFmtId="0" fontId="52" fillId="0" borderId="0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37" xfId="0" applyFont="1" applyBorder="1" applyAlignment="1">
      <alignment/>
    </xf>
    <xf numFmtId="0" fontId="52" fillId="0" borderId="62" xfId="0" applyFont="1" applyBorder="1" applyAlignment="1">
      <alignment/>
    </xf>
    <xf numFmtId="0" fontId="50" fillId="33" borderId="63" xfId="0" applyFont="1" applyFill="1" applyBorder="1" applyAlignment="1">
      <alignment horizontal="center" vertical="center"/>
    </xf>
    <xf numFmtId="164" fontId="50" fillId="33" borderId="67" xfId="0" applyNumberFormat="1" applyFont="1" applyFill="1" applyBorder="1" applyAlignment="1">
      <alignment horizontal="center" vertical="center" shrinkToFit="1"/>
    </xf>
    <xf numFmtId="0" fontId="50" fillId="33" borderId="33" xfId="0" applyFont="1" applyFill="1" applyBorder="1" applyAlignment="1">
      <alignment horizontal="center" vertical="center"/>
    </xf>
    <xf numFmtId="0" fontId="50" fillId="33" borderId="53" xfId="0" applyFont="1" applyFill="1" applyBorder="1" applyAlignment="1">
      <alignment horizontal="center" vertical="center"/>
    </xf>
    <xf numFmtId="0" fontId="53" fillId="34" borderId="68" xfId="0" applyFont="1" applyFill="1" applyBorder="1" applyAlignment="1">
      <alignment horizontal="center" vertical="center"/>
    </xf>
    <xf numFmtId="0" fontId="53" fillId="34" borderId="34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20" fontId="50" fillId="0" borderId="65" xfId="0" applyNumberFormat="1" applyFont="1" applyFill="1" applyBorder="1" applyAlignment="1">
      <alignment horizontal="center" vertical="center"/>
    </xf>
    <xf numFmtId="20" fontId="50" fillId="0" borderId="60" xfId="0" applyNumberFormat="1" applyFont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0" fillId="33" borderId="54" xfId="0" applyNumberFormat="1" applyFont="1" applyFill="1" applyBorder="1" applyAlignment="1">
      <alignment horizontal="center" vertical="center" shrinkToFit="1"/>
    </xf>
    <xf numFmtId="0" fontId="50" fillId="33" borderId="55" xfId="0" applyNumberFormat="1" applyFont="1" applyFill="1" applyBorder="1" applyAlignment="1">
      <alignment horizontal="center" vertical="center" shrinkToFit="1"/>
    </xf>
    <xf numFmtId="0" fontId="50" fillId="0" borderId="53" xfId="0" applyNumberFormat="1" applyFont="1" applyBorder="1" applyAlignment="1">
      <alignment horizontal="center" vertical="center" shrinkToFit="1"/>
    </xf>
    <xf numFmtId="165" fontId="50" fillId="33" borderId="20" xfId="0" applyNumberFormat="1" applyFont="1" applyFill="1" applyBorder="1" applyAlignment="1">
      <alignment horizontal="center" vertical="center" shrinkToFit="1"/>
    </xf>
    <xf numFmtId="46" fontId="55" fillId="33" borderId="70" xfId="0" applyNumberFormat="1" applyFont="1" applyFill="1" applyBorder="1" applyAlignment="1">
      <alignment horizontal="center" vertical="center" shrinkToFit="1"/>
    </xf>
    <xf numFmtId="46" fontId="55" fillId="33" borderId="71" xfId="0" applyNumberFormat="1" applyFont="1" applyFill="1" applyBorder="1" applyAlignment="1">
      <alignment horizontal="center" vertical="center" shrinkToFit="1"/>
    </xf>
    <xf numFmtId="1" fontId="50" fillId="33" borderId="65" xfId="0" applyNumberFormat="1" applyFont="1" applyFill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166" fontId="4" fillId="33" borderId="72" xfId="0" applyNumberFormat="1" applyFont="1" applyFill="1" applyBorder="1" applyAlignment="1">
      <alignment horizontal="center" vertical="center"/>
    </xf>
    <xf numFmtId="164" fontId="50" fillId="33" borderId="68" xfId="0" applyNumberFormat="1" applyFont="1" applyFill="1" applyBorder="1" applyAlignment="1">
      <alignment horizontal="center" vertical="center" shrinkToFit="1"/>
    </xf>
    <xf numFmtId="164" fontId="50" fillId="33" borderId="73" xfId="0" applyNumberFormat="1" applyFont="1" applyFill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166" fontId="50" fillId="0" borderId="26" xfId="0" applyNumberFormat="1" applyFont="1" applyBorder="1" applyAlignment="1">
      <alignment horizontal="center" vertical="center"/>
    </xf>
    <xf numFmtId="166" fontId="50" fillId="0" borderId="34" xfId="0" applyNumberFormat="1" applyFont="1" applyBorder="1" applyAlignment="1">
      <alignment horizontal="center" vertical="center"/>
    </xf>
    <xf numFmtId="166" fontId="50" fillId="0" borderId="74" xfId="0" applyNumberFormat="1" applyFont="1" applyBorder="1" applyAlignment="1">
      <alignment horizontal="center" vertical="center"/>
    </xf>
    <xf numFmtId="165" fontId="50" fillId="33" borderId="43" xfId="0" applyNumberFormat="1" applyFont="1" applyFill="1" applyBorder="1" applyAlignment="1">
      <alignment horizontal="center" vertical="center" shrinkToFit="1"/>
    </xf>
    <xf numFmtId="165" fontId="50" fillId="33" borderId="42" xfId="0" applyNumberFormat="1" applyFont="1" applyFill="1" applyBorder="1" applyAlignment="1">
      <alignment horizontal="center" vertical="center" shrinkToFit="1"/>
    </xf>
    <xf numFmtId="20" fontId="50" fillId="0" borderId="20" xfId="0" applyNumberFormat="1" applyFont="1" applyBorder="1" applyAlignment="1">
      <alignment horizontal="center" vertical="center"/>
    </xf>
    <xf numFmtId="20" fontId="56" fillId="0" borderId="41" xfId="0" applyNumberFormat="1" applyFont="1" applyBorder="1" applyAlignment="1">
      <alignment horizontal="center" vertical="center"/>
    </xf>
    <xf numFmtId="1" fontId="50" fillId="33" borderId="26" xfId="0" applyNumberFormat="1" applyFont="1" applyFill="1" applyBorder="1" applyAlignment="1">
      <alignment horizontal="center" vertical="center"/>
    </xf>
    <xf numFmtId="20" fontId="50" fillId="0" borderId="66" xfId="0" applyNumberFormat="1" applyFont="1" applyBorder="1" applyAlignment="1">
      <alignment horizontal="center" vertical="center"/>
    </xf>
    <xf numFmtId="20" fontId="56" fillId="0" borderId="53" xfId="0" applyNumberFormat="1" applyFont="1" applyBorder="1" applyAlignment="1">
      <alignment horizontal="center" vertical="center"/>
    </xf>
    <xf numFmtId="165" fontId="50" fillId="33" borderId="39" xfId="0" applyNumberFormat="1" applyFont="1" applyFill="1" applyBorder="1" applyAlignment="1">
      <alignment horizontal="center" vertical="center" shrinkToFit="1"/>
    </xf>
    <xf numFmtId="165" fontId="50" fillId="33" borderId="41" xfId="0" applyNumberFormat="1" applyFont="1" applyFill="1" applyBorder="1" applyAlignment="1">
      <alignment horizontal="center" vertical="center" shrinkToFit="1"/>
    </xf>
    <xf numFmtId="166" fontId="50" fillId="33" borderId="26" xfId="0" applyNumberFormat="1" applyFont="1" applyFill="1" applyBorder="1" applyAlignment="1">
      <alignment horizontal="center" vertical="center"/>
    </xf>
    <xf numFmtId="20" fontId="50" fillId="0" borderId="39" xfId="0" applyNumberFormat="1" applyFont="1" applyBorder="1" applyAlignment="1">
      <alignment horizontal="center" vertical="center"/>
    </xf>
    <xf numFmtId="20" fontId="56" fillId="0" borderId="28" xfId="0" applyNumberFormat="1" applyFont="1" applyBorder="1" applyAlignment="1">
      <alignment horizontal="center" vertical="center"/>
    </xf>
    <xf numFmtId="0" fontId="56" fillId="0" borderId="75" xfId="0" applyFont="1" applyBorder="1" applyAlignment="1">
      <alignment horizontal="center" vertical="center"/>
    </xf>
    <xf numFmtId="20" fontId="50" fillId="0" borderId="35" xfId="0" applyNumberFormat="1" applyFont="1" applyBorder="1" applyAlignment="1">
      <alignment horizontal="center" vertical="center"/>
    </xf>
    <xf numFmtId="20" fontId="56" fillId="0" borderId="75" xfId="0" applyNumberFormat="1" applyFont="1" applyBorder="1" applyAlignment="1">
      <alignment horizontal="center" vertical="center"/>
    </xf>
    <xf numFmtId="0" fontId="50" fillId="33" borderId="76" xfId="0" applyNumberFormat="1" applyFont="1" applyFill="1" applyBorder="1" applyAlignment="1">
      <alignment horizontal="center" vertical="center" shrinkToFit="1"/>
    </xf>
    <xf numFmtId="0" fontId="50" fillId="33" borderId="7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0" fillId="0" borderId="62" xfId="0" applyFont="1" applyBorder="1" applyAlignment="1">
      <alignment horizontal="left" vertical="top"/>
    </xf>
    <xf numFmtId="0" fontId="50" fillId="0" borderId="37" xfId="0" applyFont="1" applyBorder="1" applyAlignment="1">
      <alignment/>
    </xf>
    <xf numFmtId="0" fontId="0" fillId="0" borderId="14" xfId="0" applyBorder="1" applyAlignment="1">
      <alignment/>
    </xf>
    <xf numFmtId="0" fontId="50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5" fillId="0" borderId="37" xfId="0" applyFont="1" applyBorder="1" applyAlignment="1">
      <alignment/>
    </xf>
    <xf numFmtId="0" fontId="50" fillId="0" borderId="66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1" fontId="50" fillId="33" borderId="77" xfId="0" applyNumberFormat="1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shrinkToFit="1"/>
    </xf>
    <xf numFmtId="0" fontId="56" fillId="0" borderId="0" xfId="0" applyFont="1" applyBorder="1" applyAlignment="1">
      <alignment/>
    </xf>
    <xf numFmtId="0" fontId="56" fillId="0" borderId="14" xfId="0" applyFont="1" applyBorder="1" applyAlignment="1">
      <alignment/>
    </xf>
    <xf numFmtId="0" fontId="0" fillId="0" borderId="45" xfId="0" applyBorder="1" applyAlignment="1">
      <alignment/>
    </xf>
    <xf numFmtId="0" fontId="0" fillId="0" borderId="13" xfId="0" applyBorder="1" applyAlignment="1">
      <alignment/>
    </xf>
    <xf numFmtId="0" fontId="50" fillId="0" borderId="45" xfId="0" applyFont="1" applyBorder="1" applyAlignment="1">
      <alignment horizontal="left" vertical="center"/>
    </xf>
    <xf numFmtId="165" fontId="50" fillId="33" borderId="76" xfId="0" applyNumberFormat="1" applyFont="1" applyFill="1" applyBorder="1" applyAlignment="1">
      <alignment horizontal="center" vertical="center" shrinkToFit="1"/>
    </xf>
    <xf numFmtId="165" fontId="50" fillId="33" borderId="71" xfId="0" applyNumberFormat="1" applyFont="1" applyFill="1" applyBorder="1" applyAlignment="1">
      <alignment horizontal="center" vertical="center" shrinkToFit="1"/>
    </xf>
    <xf numFmtId="164" fontId="50" fillId="33" borderId="74" xfId="0" applyNumberFormat="1" applyFont="1" applyFill="1" applyBorder="1" applyAlignment="1">
      <alignment horizontal="center" vertical="center" shrinkToFit="1"/>
    </xf>
    <xf numFmtId="166" fontId="50" fillId="0" borderId="68" xfId="0" applyNumberFormat="1" applyFont="1" applyBorder="1" applyAlignment="1">
      <alignment horizontal="center" vertical="center"/>
    </xf>
    <xf numFmtId="0" fontId="50" fillId="0" borderId="71" xfId="0" applyNumberFormat="1" applyFont="1" applyBorder="1" applyAlignment="1">
      <alignment horizontal="center" vertical="center" shrinkToFit="1"/>
    </xf>
    <xf numFmtId="0" fontId="50" fillId="0" borderId="6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2" xfId="0" applyBorder="1" applyAlignment="1">
      <alignment/>
    </xf>
    <xf numFmtId="0" fontId="4" fillId="33" borderId="72" xfId="0" applyFont="1" applyFill="1" applyBorder="1" applyAlignment="1">
      <alignment horizontal="center" vertical="center"/>
    </xf>
    <xf numFmtId="166" fontId="50" fillId="0" borderId="67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="129" zoomScaleNormal="129" zoomScalePageLayoutView="0" workbookViewId="0" topLeftCell="A1">
      <selection activeCell="A3" sqref="A3"/>
    </sheetView>
  </sheetViews>
  <sheetFormatPr defaultColWidth="8.8515625" defaultRowHeight="15"/>
  <cols>
    <col min="1" max="1" width="13.421875" style="1" customWidth="1"/>
    <col min="2" max="14" width="4.28125" style="1" customWidth="1"/>
    <col min="15" max="15" width="6.421875" style="0" customWidth="1"/>
    <col min="16" max="16" width="14.421875" style="0" customWidth="1"/>
    <col min="17" max="21" width="4.28125" style="0" customWidth="1"/>
    <col min="22" max="22" width="10.28125" style="0" customWidth="1"/>
    <col min="23" max="24" width="11.00390625" style="0" customWidth="1"/>
  </cols>
  <sheetData>
    <row r="1" spans="1:24" ht="25.5" customHeight="1" thickBot="1" thickTop="1">
      <c r="A1" s="158" t="s">
        <v>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  <c r="O1" s="211"/>
      <c r="P1" s="17" t="s">
        <v>26</v>
      </c>
      <c r="Q1" s="20" t="s">
        <v>27</v>
      </c>
      <c r="R1" s="84" t="s">
        <v>28</v>
      </c>
      <c r="S1" s="84"/>
      <c r="T1" s="84" t="s">
        <v>29</v>
      </c>
      <c r="U1" s="84"/>
      <c r="V1" s="20" t="s">
        <v>30</v>
      </c>
      <c r="W1" s="21" t="s">
        <v>49</v>
      </c>
      <c r="X1" s="22" t="s">
        <v>50</v>
      </c>
    </row>
    <row r="2" spans="1:24" ht="15" customHeight="1" thickTop="1">
      <c r="A2" s="16" t="s">
        <v>7</v>
      </c>
      <c r="B2" s="141" t="s">
        <v>21</v>
      </c>
      <c r="C2" s="105"/>
      <c r="D2" s="142"/>
      <c r="E2" s="105" t="s">
        <v>22</v>
      </c>
      <c r="F2" s="105"/>
      <c r="G2" s="105"/>
      <c r="H2" s="141" t="s">
        <v>8</v>
      </c>
      <c r="I2" s="105"/>
      <c r="J2" s="142"/>
      <c r="K2" s="105" t="s">
        <v>9</v>
      </c>
      <c r="L2" s="105"/>
      <c r="M2" s="105"/>
      <c r="N2" s="106"/>
      <c r="O2" s="214"/>
      <c r="P2" s="18" t="s">
        <v>39</v>
      </c>
      <c r="Q2" s="8"/>
      <c r="R2" s="77"/>
      <c r="S2" s="78"/>
      <c r="T2" s="77"/>
      <c r="U2" s="78"/>
      <c r="V2" s="8"/>
      <c r="W2" s="8"/>
      <c r="X2" s="9"/>
    </row>
    <row r="3" spans="1:24" ht="15" customHeight="1" thickBot="1">
      <c r="A3" s="4"/>
      <c r="B3" s="143"/>
      <c r="C3" s="75"/>
      <c r="D3" s="76"/>
      <c r="E3" s="107"/>
      <c r="F3" s="75"/>
      <c r="G3" s="75"/>
      <c r="H3" s="143"/>
      <c r="I3" s="75"/>
      <c r="J3" s="76"/>
      <c r="K3" s="107"/>
      <c r="L3" s="75"/>
      <c r="M3" s="75"/>
      <c r="N3" s="108"/>
      <c r="O3" s="214"/>
      <c r="P3" s="85">
        <f>IF(B3&lt;&gt;"",B3,"")</f>
      </c>
      <c r="Q3" s="65"/>
      <c r="R3" s="73"/>
      <c r="S3" s="89"/>
      <c r="T3" s="73"/>
      <c r="U3" s="89"/>
      <c r="V3" s="65"/>
      <c r="W3" s="65"/>
      <c r="X3" s="67"/>
    </row>
    <row r="4" spans="1:24" ht="7.5" customHeight="1" thickBot="1" thickTop="1">
      <c r="A4" s="115"/>
      <c r="B4" s="116"/>
      <c r="C4" s="116"/>
      <c r="D4" s="116"/>
      <c r="E4" s="116"/>
      <c r="F4" s="116"/>
      <c r="G4" s="116"/>
      <c r="H4" s="116"/>
      <c r="I4" s="116"/>
      <c r="J4" s="117"/>
      <c r="K4" s="117"/>
      <c r="L4" s="117"/>
      <c r="M4" s="117"/>
      <c r="N4" s="117"/>
      <c r="O4" s="214"/>
      <c r="P4" s="86"/>
      <c r="Q4" s="66"/>
      <c r="R4" s="90"/>
      <c r="S4" s="91"/>
      <c r="T4" s="90"/>
      <c r="U4" s="91"/>
      <c r="V4" s="66"/>
      <c r="W4" s="66"/>
      <c r="X4" s="68"/>
    </row>
    <row r="5" spans="1:24" ht="15" customHeight="1" thickTop="1">
      <c r="A5" s="45" t="s">
        <v>54</v>
      </c>
      <c r="B5" s="137"/>
      <c r="C5" s="137"/>
      <c r="D5" s="137"/>
      <c r="E5" s="137"/>
      <c r="F5" s="137"/>
      <c r="G5" s="137"/>
      <c r="H5" s="137"/>
      <c r="I5" s="138"/>
      <c r="J5" s="125" t="s">
        <v>12</v>
      </c>
      <c r="K5" s="126"/>
      <c r="L5" s="126"/>
      <c r="M5" s="123"/>
      <c r="N5" s="124"/>
      <c r="O5" s="214"/>
      <c r="P5" s="18" t="s">
        <v>40</v>
      </c>
      <c r="Q5" s="8"/>
      <c r="R5" s="77"/>
      <c r="S5" s="78"/>
      <c r="T5" s="31"/>
      <c r="U5" s="32"/>
      <c r="V5" s="8"/>
      <c r="W5" s="8"/>
      <c r="X5" s="10"/>
    </row>
    <row r="6" spans="1:24" ht="15" customHeight="1">
      <c r="A6" s="139"/>
      <c r="B6" s="132"/>
      <c r="C6" s="132"/>
      <c r="D6" s="132"/>
      <c r="E6" s="132"/>
      <c r="F6" s="132"/>
      <c r="G6" s="132"/>
      <c r="H6" s="132"/>
      <c r="I6" s="133"/>
      <c r="J6" s="111" t="s">
        <v>13</v>
      </c>
      <c r="K6" s="112"/>
      <c r="L6" s="112"/>
      <c r="M6" s="121"/>
      <c r="N6" s="122"/>
      <c r="O6" s="214"/>
      <c r="P6" s="18">
        <f>IF(E3&lt;&gt;"",E3,"")</f>
      </c>
      <c r="Q6" s="12"/>
      <c r="R6" s="92"/>
      <c r="S6" s="91"/>
      <c r="T6" s="29"/>
      <c r="U6" s="30"/>
      <c r="V6" s="12"/>
      <c r="W6" s="12"/>
      <c r="X6" s="11"/>
    </row>
    <row r="7" spans="1:24" ht="15" customHeight="1">
      <c r="A7" s="131"/>
      <c r="B7" s="132"/>
      <c r="C7" s="132"/>
      <c r="D7" s="132"/>
      <c r="E7" s="132"/>
      <c r="F7" s="132"/>
      <c r="G7" s="132"/>
      <c r="H7" s="132"/>
      <c r="I7" s="133"/>
      <c r="J7" s="129" t="s">
        <v>55</v>
      </c>
      <c r="K7" s="130"/>
      <c r="L7" s="130"/>
      <c r="M7" s="127"/>
      <c r="N7" s="128"/>
      <c r="O7" s="214"/>
      <c r="P7" s="18" t="s">
        <v>41</v>
      </c>
      <c r="Q7" s="8"/>
      <c r="R7" s="77"/>
      <c r="S7" s="78"/>
      <c r="T7" s="77"/>
      <c r="U7" s="78"/>
      <c r="V7" s="8"/>
      <c r="W7" s="8"/>
      <c r="X7" s="10"/>
    </row>
    <row r="8" spans="1:24" ht="15" customHeight="1">
      <c r="A8" s="131"/>
      <c r="B8" s="132"/>
      <c r="C8" s="132"/>
      <c r="D8" s="132"/>
      <c r="E8" s="132"/>
      <c r="F8" s="132"/>
      <c r="G8" s="132"/>
      <c r="H8" s="132"/>
      <c r="I8" s="133"/>
      <c r="J8" s="85" t="s">
        <v>14</v>
      </c>
      <c r="K8" s="120"/>
      <c r="L8" s="120"/>
      <c r="M8" s="118"/>
      <c r="N8" s="119"/>
      <c r="O8" s="214"/>
      <c r="P8" s="18">
        <f>IF(A38&lt;&gt;"",A38,"")</f>
      </c>
      <c r="Q8" s="12"/>
      <c r="R8" s="92"/>
      <c r="S8" s="91"/>
      <c r="T8" s="92"/>
      <c r="U8" s="91"/>
      <c r="V8" s="12"/>
      <c r="W8" s="12"/>
      <c r="X8" s="11"/>
    </row>
    <row r="9" spans="1:24" ht="15" customHeight="1">
      <c r="A9" s="131"/>
      <c r="B9" s="132"/>
      <c r="C9" s="132"/>
      <c r="D9" s="132"/>
      <c r="E9" s="132"/>
      <c r="F9" s="132"/>
      <c r="G9" s="132"/>
      <c r="H9" s="132"/>
      <c r="I9" s="133"/>
      <c r="J9" s="111" t="s">
        <v>17</v>
      </c>
      <c r="K9" s="112"/>
      <c r="L9" s="112"/>
      <c r="M9" s="121"/>
      <c r="N9" s="122"/>
      <c r="O9" s="214"/>
      <c r="P9" s="18" t="s">
        <v>42</v>
      </c>
      <c r="Q9" s="8"/>
      <c r="R9" s="73"/>
      <c r="S9" s="30"/>
      <c r="T9" s="77"/>
      <c r="U9" s="78"/>
      <c r="V9" s="15"/>
      <c r="W9" s="8"/>
      <c r="X9" s="5"/>
    </row>
    <row r="10" spans="1:24" ht="15" customHeight="1" thickBot="1">
      <c r="A10" s="134"/>
      <c r="B10" s="135"/>
      <c r="C10" s="135"/>
      <c r="D10" s="135"/>
      <c r="E10" s="135"/>
      <c r="F10" s="135"/>
      <c r="G10" s="135"/>
      <c r="H10" s="135"/>
      <c r="I10" s="136"/>
      <c r="J10" s="113" t="s">
        <v>18</v>
      </c>
      <c r="K10" s="114"/>
      <c r="L10" s="114"/>
      <c r="M10" s="109"/>
      <c r="N10" s="110"/>
      <c r="O10" s="214"/>
      <c r="P10" s="19">
        <f>IF(A40&lt;&gt;"",A40,"")</f>
      </c>
      <c r="Q10" s="13"/>
      <c r="R10" s="74"/>
      <c r="S10" s="75"/>
      <c r="T10" s="74"/>
      <c r="U10" s="76"/>
      <c r="V10" s="6"/>
      <c r="W10" s="13"/>
      <c r="X10" s="7"/>
    </row>
    <row r="11" spans="1:24" ht="7.5" customHeight="1" thickBot="1" thickTop="1">
      <c r="A11" s="144"/>
      <c r="B11" s="145"/>
      <c r="C11" s="146"/>
      <c r="D11" s="146"/>
      <c r="E11" s="146"/>
      <c r="F11" s="146"/>
      <c r="G11" s="145"/>
      <c r="H11" s="146"/>
      <c r="I11" s="146"/>
      <c r="J11" s="147"/>
      <c r="K11" s="148"/>
      <c r="L11" s="148"/>
      <c r="M11" s="148"/>
      <c r="N11" s="148"/>
      <c r="O11" s="214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11.25" customHeight="1" thickTop="1">
      <c r="A12" s="16" t="s">
        <v>0</v>
      </c>
      <c r="B12" s="84" t="s">
        <v>10</v>
      </c>
      <c r="C12" s="84" t="s">
        <v>56</v>
      </c>
      <c r="D12" s="84" t="s">
        <v>1</v>
      </c>
      <c r="E12" s="84" t="s">
        <v>57</v>
      </c>
      <c r="F12" s="234" t="s">
        <v>11</v>
      </c>
      <c r="G12" s="153" t="s">
        <v>2</v>
      </c>
      <c r="H12" s="142" t="s">
        <v>3</v>
      </c>
      <c r="I12" s="141" t="s">
        <v>4</v>
      </c>
      <c r="J12" s="153" t="s">
        <v>58</v>
      </c>
      <c r="K12" s="142" t="s">
        <v>5</v>
      </c>
      <c r="L12" s="49" t="s">
        <v>6</v>
      </c>
      <c r="M12" s="25" t="s">
        <v>59</v>
      </c>
      <c r="N12" s="87" t="s">
        <v>15</v>
      </c>
      <c r="O12" s="214"/>
      <c r="P12" s="48" t="s">
        <v>31</v>
      </c>
      <c r="Q12" s="49" t="s">
        <v>37</v>
      </c>
      <c r="R12" s="49"/>
      <c r="S12" s="49" t="s">
        <v>38</v>
      </c>
      <c r="T12" s="49"/>
      <c r="U12" s="49" t="s">
        <v>43</v>
      </c>
      <c r="V12" s="49"/>
      <c r="W12" s="49" t="s">
        <v>37</v>
      </c>
      <c r="X12" s="87" t="s">
        <v>38</v>
      </c>
    </row>
    <row r="13" spans="1:24" ht="11.25" customHeight="1">
      <c r="A13" s="161">
        <f>IF(B3&lt;&gt;"",B3,"")</f>
      </c>
      <c r="B13" s="96"/>
      <c r="C13" s="96"/>
      <c r="D13" s="96"/>
      <c r="E13" s="96"/>
      <c r="F13" s="100"/>
      <c r="G13" s="154"/>
      <c r="H13" s="152"/>
      <c r="I13" s="151"/>
      <c r="J13" s="154"/>
      <c r="K13" s="152"/>
      <c r="L13" s="151"/>
      <c r="M13" s="26">
        <v>5</v>
      </c>
      <c r="N13" s="149"/>
      <c r="O13" s="214"/>
      <c r="P13" s="72"/>
      <c r="Q13" s="70"/>
      <c r="R13" s="70"/>
      <c r="S13" s="70"/>
      <c r="T13" s="70"/>
      <c r="U13" s="70"/>
      <c r="V13" s="70"/>
      <c r="W13" s="70"/>
      <c r="X13" s="88"/>
    </row>
    <row r="14" spans="1:24" ht="11.25" customHeight="1">
      <c r="A14" s="162"/>
      <c r="B14" s="140"/>
      <c r="C14" s="102"/>
      <c r="D14" s="95">
        <f>IF(AND(B14&lt;&gt;"",C14&lt;&gt;""),MOD(B14+C14,360),"")</f>
      </c>
      <c r="E14" s="97">
        <f>IF(AND($M$6&lt;&gt;"",$M$5&lt;&gt;"",D14&lt;&gt;"",$M$7&lt;&gt;""),($M$6*60*SIN(($M$5-180-D14)*PI()/180)/$M$7*(-1)),"")</f>
      </c>
      <c r="F14" s="99">
        <f>IF(AND(D14&lt;&gt;"",E14&lt;&gt;""),MOD(D14+E14,360),"")</f>
      </c>
      <c r="G14" s="235"/>
      <c r="H14" s="163"/>
      <c r="I14" s="35">
        <f>IF(AND($M$7&lt;&gt;"",E14&lt;&gt;"",$M$6&lt;&gt;"",$M$5&lt;&gt;"",D14&lt;&gt;""),$M$7*COS(E14*PI()/180)+$M$6*COS(($M$5-180-D14)*PI()/180),"")</f>
      </c>
      <c r="J14" s="150">
        <f>IF(AND(H14&lt;&gt;"",I14&lt;&gt;""),MROUND((H14/I14)/24,"00:00:01"),"")</f>
      </c>
      <c r="K14" s="42"/>
      <c r="L14" s="79"/>
      <c r="M14" s="164">
        <f>IF(AND(I14&lt;&gt;"",M13&lt;&gt;""),I14/60*M13,"")</f>
      </c>
      <c r="N14" s="38">
        <f>IF(AND($M$8&lt;&gt;"",J14&lt;&gt;""),ROUND($M$8*J14*24,1),"")</f>
      </c>
      <c r="O14" s="214"/>
      <c r="P14" s="72" t="s">
        <v>32</v>
      </c>
      <c r="Q14" s="27"/>
      <c r="R14" s="27"/>
      <c r="S14" s="71">
        <f>IF(AND(M8&lt;&gt;"",Q14&lt;&gt;""),ROUND(M8*Q14*24,1),"")</f>
      </c>
      <c r="T14" s="71"/>
      <c r="U14" s="70" t="s">
        <v>44</v>
      </c>
      <c r="V14" s="70"/>
      <c r="W14" s="69">
        <f>IF(OR(J37&lt;&gt;"",J39&lt;&gt;""),MROUND(MAX(J37:J39),"0:01"),"")</f>
      </c>
      <c r="X14" s="28">
        <f>IF(OR(N37&lt;&gt;"",N39&lt;&gt;""),MAX(N37:N39),"")</f>
      </c>
    </row>
    <row r="15" spans="1:24" ht="11.25" customHeight="1">
      <c r="A15" s="103"/>
      <c r="B15" s="96"/>
      <c r="C15" s="96"/>
      <c r="D15" s="96"/>
      <c r="E15" s="96"/>
      <c r="F15" s="100"/>
      <c r="G15" s="183"/>
      <c r="H15" s="163"/>
      <c r="I15" s="35"/>
      <c r="J15" s="37"/>
      <c r="K15" s="43"/>
      <c r="L15" s="79"/>
      <c r="M15" s="36"/>
      <c r="N15" s="38"/>
      <c r="O15" s="214"/>
      <c r="P15" s="72"/>
      <c r="Q15" s="27"/>
      <c r="R15" s="27"/>
      <c r="S15" s="71"/>
      <c r="T15" s="71"/>
      <c r="U15" s="70"/>
      <c r="V15" s="70"/>
      <c r="W15" s="69"/>
      <c r="X15" s="28"/>
    </row>
    <row r="16" spans="1:24" ht="11.25" customHeight="1">
      <c r="A16" s="104"/>
      <c r="B16" s="140"/>
      <c r="C16" s="102"/>
      <c r="D16" s="95">
        <f>IF(AND(B16&lt;&gt;"",C16&lt;&gt;""),MOD(B16+C16,360),"")</f>
      </c>
      <c r="E16" s="97">
        <f>IF(AND($M$6&lt;&gt;"",$M$5&lt;&gt;"",D16&lt;&gt;"",$M$7&lt;&gt;""),($M$6*60*SIN(($M$5-180-D16)*PI()/180)/$M$7*(-1)),"")</f>
      </c>
      <c r="F16" s="99">
        <f>IF(AND(D16&lt;&gt;"",E16&lt;&gt;""),MOD(D16+E16,360),"")</f>
      </c>
      <c r="G16" s="183"/>
      <c r="H16" s="33"/>
      <c r="I16" s="35">
        <f>IF(AND($M$7&lt;&gt;"",E16&lt;&gt;"",$M$6&lt;&gt;"",$M$5&lt;&gt;"",D16&lt;&gt;""),$M$7*COS(E16*PI()/180)+$M$6*COS(($M$5-180-D16)*PI()/180),"")</f>
      </c>
      <c r="J16" s="37">
        <f>IF(AND(H16&lt;&gt;"",I16&lt;&gt;""),MROUND((H16/I16)/24,"00:00:01"),"")</f>
      </c>
      <c r="K16" s="42"/>
      <c r="L16" s="79"/>
      <c r="M16" s="36">
        <f>IF(AND(I16&lt;&gt;"",M13&lt;&gt;""),I16/60*M13,"")</f>
      </c>
      <c r="N16" s="38">
        <f>IF(AND($M$8&lt;&gt;"",J16&lt;&gt;""),ROUND($M$8*J16*24,1),"")</f>
      </c>
      <c r="O16" s="214"/>
      <c r="P16" s="72" t="s">
        <v>33</v>
      </c>
      <c r="Q16" s="27"/>
      <c r="R16" s="27"/>
      <c r="S16" s="71">
        <f>IF(AND(M8&lt;&gt;"",Q16&lt;&gt;""),ROUND(M8*Q16*24,1),"")</f>
      </c>
      <c r="T16" s="71"/>
      <c r="U16" s="70" t="s">
        <v>45</v>
      </c>
      <c r="V16" s="70"/>
      <c r="W16" s="27"/>
      <c r="X16" s="28">
        <f>IF(AND(M8&lt;&gt;"",W16&lt;&gt;""),ROUND(M8*W16*24,1),"")</f>
      </c>
    </row>
    <row r="17" spans="1:24" ht="11.25" customHeight="1">
      <c r="A17" s="103"/>
      <c r="B17" s="96"/>
      <c r="C17" s="96"/>
      <c r="D17" s="96"/>
      <c r="E17" s="96"/>
      <c r="F17" s="100"/>
      <c r="G17" s="183"/>
      <c r="H17" s="41"/>
      <c r="I17" s="35"/>
      <c r="J17" s="37"/>
      <c r="K17" s="43"/>
      <c r="L17" s="79"/>
      <c r="M17" s="36"/>
      <c r="N17" s="38"/>
      <c r="O17" s="214"/>
      <c r="P17" s="72"/>
      <c r="Q17" s="27"/>
      <c r="R17" s="27"/>
      <c r="S17" s="71"/>
      <c r="T17" s="71"/>
      <c r="U17" s="70"/>
      <c r="V17" s="70"/>
      <c r="W17" s="27"/>
      <c r="X17" s="28"/>
    </row>
    <row r="18" spans="1:24" ht="11.25" customHeight="1">
      <c r="A18" s="104"/>
      <c r="B18" s="140"/>
      <c r="C18" s="102"/>
      <c r="D18" s="95">
        <f>IF(AND(B18&lt;&gt;"",C18&lt;&gt;""),MOD(B18+C18,360),"")</f>
      </c>
      <c r="E18" s="97">
        <f>IF(AND($M$6&lt;&gt;"",$M$5&lt;&gt;"",D18&lt;&gt;"",$M$7&lt;&gt;""),($M$6*60*SIN(($M$5-180-D18)*PI()/180)/$M$7*(-1)),"")</f>
      </c>
      <c r="F18" s="99">
        <f>IF(AND(D18&lt;&gt;"",E18&lt;&gt;""),MOD(D18+E18,360),"")</f>
      </c>
      <c r="G18" s="183"/>
      <c r="H18" s="33"/>
      <c r="I18" s="35">
        <f>IF(AND($M$7&lt;&gt;"",E18&lt;&gt;"",$M$6&lt;&gt;"",$M$5&lt;&gt;"",D18&lt;&gt;""),$M$7*COS(E18*PI()/180)+$M$6*COS(($M$5-180-D18)*PI()/180),"")</f>
      </c>
      <c r="J18" s="37">
        <f>IF(AND(H18&lt;&gt;"",I18&lt;&gt;""),MROUND((H18/I18)/24,"00:00:01"),"")</f>
      </c>
      <c r="K18" s="42"/>
      <c r="L18" s="79"/>
      <c r="M18" s="36">
        <f>IF(AND(I18&lt;&gt;"",M13&lt;&gt;""),I18/60*M13,"")</f>
      </c>
      <c r="N18" s="38">
        <f>IF(AND($M$8&lt;&gt;"",J18&lt;&gt;""),ROUND($M$8*J18*24,1),"")</f>
      </c>
      <c r="O18" s="214"/>
      <c r="P18" s="72" t="s">
        <v>34</v>
      </c>
      <c r="Q18" s="69">
        <f>IF(J34&lt;&gt;"",MROUND(J34,"0:01"),"")</f>
      </c>
      <c r="R18" s="69"/>
      <c r="S18" s="71">
        <f>IF(N34&lt;&gt;"",N34,"")</f>
      </c>
      <c r="T18" s="71"/>
      <c r="U18" s="70" t="s">
        <v>46</v>
      </c>
      <c r="V18" s="70"/>
      <c r="W18" s="69">
        <f>IF(AND(Q22&lt;&gt;"",W16&lt;&gt;""),Q22+IF(W14="",0,W14)+W16,"")</f>
      </c>
      <c r="X18" s="28">
        <f>IF(AND(S22&lt;&gt;"",X16&lt;&gt;""),S22+IF(X14="",0,X14)+X16,"")</f>
      </c>
    </row>
    <row r="19" spans="1:24" ht="11.25" customHeight="1">
      <c r="A19" s="103"/>
      <c r="B19" s="96"/>
      <c r="C19" s="96"/>
      <c r="D19" s="96"/>
      <c r="E19" s="96"/>
      <c r="F19" s="100"/>
      <c r="G19" s="183"/>
      <c r="H19" s="41"/>
      <c r="I19" s="35"/>
      <c r="J19" s="37"/>
      <c r="K19" s="43"/>
      <c r="L19" s="79"/>
      <c r="M19" s="36"/>
      <c r="N19" s="38"/>
      <c r="O19" s="214"/>
      <c r="P19" s="72"/>
      <c r="Q19" s="69"/>
      <c r="R19" s="69"/>
      <c r="S19" s="71"/>
      <c r="T19" s="71"/>
      <c r="U19" s="70"/>
      <c r="V19" s="70"/>
      <c r="W19" s="69"/>
      <c r="X19" s="28"/>
    </row>
    <row r="20" spans="1:24" ht="11.25" customHeight="1">
      <c r="A20" s="104"/>
      <c r="B20" s="140"/>
      <c r="C20" s="102"/>
      <c r="D20" s="95">
        <f>IF(AND(B20&lt;&gt;"",C20&lt;&gt;""),MOD(B20+C20,360),"")</f>
      </c>
      <c r="E20" s="97">
        <f>IF(AND($M$6&lt;&gt;"",$M$5&lt;&gt;"",D20&lt;&gt;"",$M$7&lt;&gt;""),($M$6*60*SIN(($M$5-180-D20)*PI()/180)/$M$7*(-1)),"")</f>
      </c>
      <c r="F20" s="99">
        <f>IF(AND(D20&lt;&gt;"",E20&lt;&gt;""),MOD(D20+E20,360),"")</f>
      </c>
      <c r="G20" s="183"/>
      <c r="H20" s="33"/>
      <c r="I20" s="35">
        <f>IF(AND($M$7&lt;&gt;"",E20&lt;&gt;"",$M$6&lt;&gt;"",$M$5&lt;&gt;"",D20&lt;&gt;""),$M$7*COS(E20*PI()/180)+$M$6*COS(($M$5-180-D20)*PI()/180),"")</f>
      </c>
      <c r="J20" s="37">
        <f>IF(AND(H20&lt;&gt;"",I20&lt;&gt;""),MROUND((H20/I20)/24,"00:00:01"),"")</f>
      </c>
      <c r="K20" s="42"/>
      <c r="L20" s="79"/>
      <c r="M20" s="36">
        <f>IF(AND(I20&lt;&gt;"",M13&lt;&gt;""),I20/60*M13,"")</f>
      </c>
      <c r="N20" s="38">
        <f>IF(AND($M$8&lt;&gt;"",J20&lt;&gt;""),ROUND($M$8*J20*24,1),"")</f>
      </c>
      <c r="O20" s="214"/>
      <c r="P20" s="80" t="s">
        <v>35</v>
      </c>
      <c r="Q20" s="69">
        <f>IF(Q18&lt;&gt;"",IF(Q18*10%&gt;0.006944444,MROUND(Q18*10%,"0:01"),0.006944444),"")</f>
      </c>
      <c r="R20" s="69"/>
      <c r="S20" s="71">
        <f>IF(AND(M8&lt;&gt;"",Q20&lt;&gt;""),ROUND(M8*Q20*24,1),"")</f>
      </c>
      <c r="T20" s="71"/>
      <c r="U20" s="83" t="s">
        <v>47</v>
      </c>
      <c r="V20" s="83"/>
      <c r="W20" s="82">
        <f>IF(AND(W22&lt;&gt;"",W18&lt;&gt;""),IF(X20/M8/24&lt;0,"BRAKUJE PALIWA",MROUND(X20/M8/24,"0:01")),"")</f>
      </c>
      <c r="X20" s="28">
        <f>IF(AND(X22&lt;&gt;"",X18&lt;&gt;""),ROUND(X22-X18,2),"")</f>
      </c>
    </row>
    <row r="21" spans="1:24" ht="11.25" customHeight="1">
      <c r="A21" s="103"/>
      <c r="B21" s="96"/>
      <c r="C21" s="96"/>
      <c r="D21" s="96"/>
      <c r="E21" s="96"/>
      <c r="F21" s="100"/>
      <c r="G21" s="183"/>
      <c r="H21" s="41"/>
      <c r="I21" s="35"/>
      <c r="J21" s="37"/>
      <c r="K21" s="43"/>
      <c r="L21" s="79"/>
      <c r="M21" s="36"/>
      <c r="N21" s="38"/>
      <c r="O21" s="214"/>
      <c r="P21" s="80"/>
      <c r="Q21" s="69"/>
      <c r="R21" s="69"/>
      <c r="S21" s="71"/>
      <c r="T21" s="71"/>
      <c r="U21" s="83"/>
      <c r="V21" s="83"/>
      <c r="W21" s="82"/>
      <c r="X21" s="28"/>
    </row>
    <row r="22" spans="1:24" ht="11.25" customHeight="1">
      <c r="A22" s="104"/>
      <c r="B22" s="140"/>
      <c r="C22" s="102"/>
      <c r="D22" s="95">
        <f>IF(AND(B22&lt;&gt;"",C22&lt;&gt;""),MOD(B22+C22,360),"")</f>
      </c>
      <c r="E22" s="97">
        <f>IF(AND($M$6&lt;&gt;"",$M$5&lt;&gt;"",D22&lt;&gt;"",$M$7&lt;&gt;""),($M$6*60*SIN(($M$5-180-D22)*PI()/180)/$M$7*(-1)),"")</f>
      </c>
      <c r="F22" s="99">
        <f>IF(AND(D22&lt;&gt;"",E22&lt;&gt;""),MOD(D22+E22,360),"")</f>
      </c>
      <c r="G22" s="183"/>
      <c r="H22" s="33"/>
      <c r="I22" s="35">
        <f>IF(AND($M$7&lt;&gt;"",E22&lt;&gt;"",$M$6&lt;&gt;"",$M$5&lt;&gt;"",D22&lt;&gt;""),$M$7*COS(E22*PI()/180)+$M$6*COS(($M$5-180-D22)*PI()/180),"")</f>
      </c>
      <c r="J22" s="37">
        <f>IF(AND(H22&lt;&gt;"",I22&lt;&gt;""),MROUND((H22/I22)/24,"00:00:01"),"")</f>
      </c>
      <c r="K22" s="42"/>
      <c r="L22" s="79"/>
      <c r="M22" s="36">
        <f>IF(AND(I22&lt;&gt;"",M13&lt;&gt;""),I22/60*M13,"")</f>
      </c>
      <c r="N22" s="38">
        <f>IF(AND($M$8&lt;&gt;"",J22&lt;&gt;""),ROUND($M$8*J22*24,1),"")</f>
      </c>
      <c r="O22" s="214"/>
      <c r="P22" s="72" t="s">
        <v>36</v>
      </c>
      <c r="Q22" s="69">
        <f>IF(AND(Q14&lt;&gt;"",Q16&lt;&gt;"",Q18&lt;&gt;"",Q20&lt;&gt;""),SUM(Q14:R21),"")</f>
      </c>
      <c r="R22" s="69"/>
      <c r="S22" s="71">
        <f>IF(AND(S14&lt;&gt;"",S16&lt;&gt;"",S18&lt;&gt;"",S20&lt;&gt;""),SUM(S14:T21),"")</f>
      </c>
      <c r="T22" s="71"/>
      <c r="U22" s="70" t="s">
        <v>48</v>
      </c>
      <c r="V22" s="70"/>
      <c r="W22" s="69">
        <f>IF(AND(X22&lt;&gt;"",M8&lt;&gt;""),MROUND(X22/M8/24,"0:01"),"")</f>
      </c>
      <c r="X22" s="81"/>
    </row>
    <row r="23" spans="1:24" ht="11.25" customHeight="1">
      <c r="A23" s="93"/>
      <c r="B23" s="96"/>
      <c r="C23" s="96"/>
      <c r="D23" s="96"/>
      <c r="E23" s="96"/>
      <c r="F23" s="100"/>
      <c r="G23" s="183"/>
      <c r="H23" s="34"/>
      <c r="I23" s="35"/>
      <c r="J23" s="37"/>
      <c r="K23" s="44"/>
      <c r="L23" s="42"/>
      <c r="M23" s="36"/>
      <c r="N23" s="38"/>
      <c r="O23" s="214"/>
      <c r="P23" s="72"/>
      <c r="Q23" s="69"/>
      <c r="R23" s="69"/>
      <c r="S23" s="71"/>
      <c r="T23" s="71"/>
      <c r="U23" s="70"/>
      <c r="V23" s="70"/>
      <c r="W23" s="69"/>
      <c r="X23" s="81"/>
    </row>
    <row r="24" spans="1:24" ht="11.25" customHeight="1">
      <c r="A24" s="94"/>
      <c r="B24" s="140"/>
      <c r="C24" s="102"/>
      <c r="D24" s="95">
        <f>IF(AND(B24&lt;&gt;"",C24&lt;&gt;""),MOD(B24+C24,360),"")</f>
      </c>
      <c r="E24" s="97">
        <f>IF(AND($M$6&lt;&gt;"",$M$5&lt;&gt;"",D24&lt;&gt;"",$M$7&lt;&gt;""),($M$6*60*SIN(($M$5-180-D24)*PI()/180)/$M$7*(-1)),"")</f>
      </c>
      <c r="F24" s="99">
        <f>IF(AND(D24&lt;&gt;"",E24&lt;&gt;""),MOD(D24+E24,360),"")</f>
      </c>
      <c r="G24" s="183"/>
      <c r="H24" s="163"/>
      <c r="I24" s="35">
        <f>IF(AND($M$7&lt;&gt;"",E24&lt;&gt;"",$M$6&lt;&gt;"",$M$5&lt;&gt;"",D24&lt;&gt;""),$M$7*COS(E24*PI()/180)+$M$6*COS(($M$5-180-D24)*PI()/180),"")</f>
      </c>
      <c r="J24" s="37">
        <f>IF(AND(H24&lt;&gt;"",I24&lt;&gt;""),MROUND((H24/I24)/24,"00:00:01"),"")</f>
      </c>
      <c r="K24" s="101"/>
      <c r="L24" s="39"/>
      <c r="M24" s="36">
        <f>IF(AND(I24&lt;&gt;"",M13&lt;&gt;""),I24/60*M13,"")</f>
      </c>
      <c r="N24" s="38">
        <f>IF(AND($M$8&lt;&gt;"",J24&lt;&gt;""),ROUND($M$8*J24*24,1),"")</f>
      </c>
      <c r="O24" s="214"/>
      <c r="P24" s="59" t="s">
        <v>60</v>
      </c>
      <c r="Q24" s="60"/>
      <c r="R24" s="60"/>
      <c r="S24" s="60"/>
      <c r="T24" s="60"/>
      <c r="U24" s="60"/>
      <c r="V24" s="63">
        <v>0.03125</v>
      </c>
      <c r="W24" s="56">
        <f>IF(AND(M8&lt;&gt;"",X22&lt;&gt;""),IF(W22-0.03125&lt;0,"BRAKUJE PALIWA",MROUND(W22-0.03125,"0:01")),"")</f>
      </c>
      <c r="X24" s="58">
        <f>IF(AND(M8&lt;&gt;"",W24&lt;&gt;""),ROUND(IF(W22-0.03125&lt;0,-M8*0.03125*24+X22,M8*W24*24),1),"")</f>
      </c>
    </row>
    <row r="25" spans="1:24" ht="11.25" customHeight="1" thickBot="1">
      <c r="A25" s="93"/>
      <c r="B25" s="96"/>
      <c r="C25" s="96"/>
      <c r="D25" s="96"/>
      <c r="E25" s="96"/>
      <c r="F25" s="100"/>
      <c r="G25" s="183"/>
      <c r="H25" s="163"/>
      <c r="I25" s="35"/>
      <c r="J25" s="37"/>
      <c r="K25" s="101"/>
      <c r="L25" s="40"/>
      <c r="M25" s="36"/>
      <c r="N25" s="38"/>
      <c r="O25" s="214"/>
      <c r="P25" s="61"/>
      <c r="Q25" s="62"/>
      <c r="R25" s="62"/>
      <c r="S25" s="62"/>
      <c r="T25" s="62"/>
      <c r="U25" s="62"/>
      <c r="V25" s="64"/>
      <c r="W25" s="57"/>
      <c r="X25" s="28"/>
    </row>
    <row r="26" spans="1:24" ht="11.25" customHeight="1" thickBot="1" thickTop="1">
      <c r="A26" s="94"/>
      <c r="B26" s="140"/>
      <c r="C26" s="102"/>
      <c r="D26" s="95">
        <f>IF(AND(B26&lt;&gt;"",C26&lt;&gt;""),MOD(B26+C26,360),"")</f>
      </c>
      <c r="E26" s="97">
        <f>IF(AND($M$6&lt;&gt;"",$M$5&lt;&gt;"",D26&lt;&gt;"",$M$7&lt;&gt;""),($M$6*60*SIN(($M$5-180-D26)*PI()/180)/$M$7*(-1)),"")</f>
      </c>
      <c r="F26" s="99">
        <f>IF(AND(D26&lt;&gt;"",E26&lt;&gt;""),MOD(D26+E26,360),"")</f>
      </c>
      <c r="G26" s="183"/>
      <c r="H26" s="163"/>
      <c r="I26" s="35">
        <f>IF(AND($M$7&lt;&gt;"",E26&lt;&gt;"",$M$6&lt;&gt;"",$M$5&lt;&gt;"",D26&lt;&gt;""),$M$7*COS(E26*PI()/180)+$M$6*COS(($M$5-180-D26)*PI()/180),"")</f>
      </c>
      <c r="J26" s="37">
        <f>IF(AND(H26&lt;&gt;"",I26&lt;&gt;""),MROUND((H26/I26)/24,"00:00:01"),"")</f>
      </c>
      <c r="K26" s="101"/>
      <c r="L26" s="39"/>
      <c r="M26" s="36">
        <f>IF(AND(I26&lt;&gt;"",M13&lt;&gt;""),I26/60*M13,"")</f>
      </c>
      <c r="N26" s="38">
        <f>IF(AND($M$8&lt;&gt;"",J26&lt;&gt;""),ROUND($M$8*J26*24,1),"")</f>
      </c>
      <c r="O26" s="214"/>
      <c r="P26" s="230"/>
      <c r="Q26" s="231"/>
      <c r="R26" s="231"/>
      <c r="S26" s="231"/>
      <c r="T26" s="231"/>
      <c r="U26" s="231"/>
      <c r="V26" s="232"/>
      <c r="W26" s="231"/>
      <c r="X26" s="231"/>
    </row>
    <row r="27" spans="1:24" ht="11.25" customHeight="1" thickTop="1">
      <c r="A27" s="103"/>
      <c r="B27" s="96"/>
      <c r="C27" s="96"/>
      <c r="D27" s="96"/>
      <c r="E27" s="96"/>
      <c r="F27" s="100"/>
      <c r="G27" s="183"/>
      <c r="H27" s="163"/>
      <c r="I27" s="35"/>
      <c r="J27" s="37"/>
      <c r="K27" s="101"/>
      <c r="L27" s="40"/>
      <c r="M27" s="36"/>
      <c r="N27" s="38"/>
      <c r="O27" s="214"/>
      <c r="P27" s="48" t="s">
        <v>51</v>
      </c>
      <c r="Q27" s="49"/>
      <c r="R27" s="49"/>
      <c r="S27" s="52"/>
      <c r="T27" s="52"/>
      <c r="U27" s="49" t="s">
        <v>52</v>
      </c>
      <c r="V27" s="49"/>
      <c r="W27" s="49"/>
      <c r="X27" s="54"/>
    </row>
    <row r="28" spans="1:24" ht="11.25" customHeight="1" thickBot="1">
      <c r="A28" s="181"/>
      <c r="B28" s="140"/>
      <c r="C28" s="102"/>
      <c r="D28" s="95">
        <f>IF(AND(B28&lt;&gt;"",C28&lt;&gt;""),MOD(B28+C28,360),"")</f>
      </c>
      <c r="E28" s="97">
        <f>IF(AND($M$6&lt;&gt;"",$M$5&lt;&gt;"",D28&lt;&gt;"",$M$7&lt;&gt;""),($M$6*60*SIN(($M$5-180-D28)*PI()/180)/$M$7*(-1)),"")</f>
      </c>
      <c r="F28" s="99">
        <f>IF(AND(D28&lt;&gt;"",E28&lt;&gt;""),MOD(D28+E28,360),"")</f>
      </c>
      <c r="G28" s="183"/>
      <c r="H28" s="33"/>
      <c r="I28" s="35">
        <f>IF(AND($M$7&lt;&gt;"",E28&lt;&gt;"",$M$6&lt;&gt;"",$M$5&lt;&gt;"",D28&lt;&gt;""),$M$7*COS(E28*PI()/180)+$M$6*COS(($M$5-180-D28)*PI()/180),"")</f>
      </c>
      <c r="J28" s="37">
        <f>IF(AND(H28&lt;&gt;"",I28&lt;&gt;""),MROUND((H28/I28)/24,"00:00:01"),"")</f>
      </c>
      <c r="K28" s="42"/>
      <c r="L28" s="79"/>
      <c r="M28" s="36">
        <f>IF(AND(I28&lt;&gt;"",M13&lt;&gt;""),I28/60*M13,"")</f>
      </c>
      <c r="N28" s="38">
        <f>IF(AND($M$8&lt;&gt;"",J28&lt;&gt;""),ROUND($M$8*J28*24,1),"")</f>
      </c>
      <c r="O28" s="214"/>
      <c r="P28" s="50"/>
      <c r="Q28" s="51"/>
      <c r="R28" s="51"/>
      <c r="S28" s="53"/>
      <c r="T28" s="53"/>
      <c r="U28" s="51"/>
      <c r="V28" s="51"/>
      <c r="W28" s="51"/>
      <c r="X28" s="55"/>
    </row>
    <row r="29" spans="1:24" ht="11.25" customHeight="1" thickBot="1" thickTop="1">
      <c r="A29" s="103"/>
      <c r="B29" s="96"/>
      <c r="C29" s="96"/>
      <c r="D29" s="96"/>
      <c r="E29" s="96"/>
      <c r="F29" s="100"/>
      <c r="G29" s="183"/>
      <c r="H29" s="41"/>
      <c r="I29" s="35"/>
      <c r="J29" s="37"/>
      <c r="K29" s="43"/>
      <c r="L29" s="79"/>
      <c r="M29" s="36"/>
      <c r="N29" s="38"/>
      <c r="O29" s="214"/>
      <c r="P29" s="233"/>
      <c r="Q29" s="233"/>
      <c r="R29" s="233"/>
      <c r="S29" s="233"/>
      <c r="T29" s="233"/>
      <c r="U29" s="233"/>
      <c r="V29" s="233"/>
      <c r="W29" s="233"/>
      <c r="X29" s="233"/>
    </row>
    <row r="30" spans="1:24" ht="11.25" customHeight="1" thickTop="1">
      <c r="A30" s="181"/>
      <c r="B30" s="140"/>
      <c r="C30" s="102"/>
      <c r="D30" s="95">
        <f>IF(AND(B30&lt;&gt;"",C30&lt;&gt;""),MOD(B30+C30,360),"")</f>
      </c>
      <c r="E30" s="97">
        <f>IF(AND($M$6&lt;&gt;"",$M$5&lt;&gt;"",D30&lt;&gt;"",$M$7&lt;&gt;""),($M$6*60*SIN(($M$5-180-D30)*PI()/180)/$M$7*(-1)),"")</f>
      </c>
      <c r="F30" s="99">
        <f>IF(AND(D30&lt;&gt;"",E30&lt;&gt;""),MOD(D30+E30,360),"")</f>
      </c>
      <c r="G30" s="183"/>
      <c r="H30" s="33"/>
      <c r="I30" s="35">
        <f>IF(AND($M$7&lt;&gt;"",E30&lt;&gt;"",$M$6&lt;&gt;"",$M$5&lt;&gt;"",D30&lt;&gt;""),$M$7*COS(E30*PI()/180)+$M$6*COS(($M$5-180-D30)*PI()/180),"")</f>
      </c>
      <c r="J30" s="37">
        <f>IF(AND(H30&lt;&gt;"",I30&lt;&gt;""),MROUND((H30/I30)/24,"00:00:01"),"")</f>
      </c>
      <c r="K30" s="42"/>
      <c r="L30" s="79"/>
      <c r="M30" s="36">
        <f>IF(AND(I30&lt;&gt;"",M13&lt;&gt;""),I30/60*M13,"")</f>
      </c>
      <c r="N30" s="38">
        <f>IF(AND($M$8&lt;&gt;"",J30&lt;&gt;""),ROUND($M$8*J30*24,1),"")</f>
      </c>
      <c r="O30" s="214"/>
      <c r="P30" s="45" t="s">
        <v>53</v>
      </c>
      <c r="Q30" s="46"/>
      <c r="R30" s="46"/>
      <c r="S30" s="46"/>
      <c r="T30" s="46"/>
      <c r="U30" s="46"/>
      <c r="V30" s="46"/>
      <c r="W30" s="46"/>
      <c r="X30" s="47"/>
    </row>
    <row r="31" spans="1:24" ht="11.25" customHeight="1">
      <c r="A31" s="103"/>
      <c r="B31" s="96"/>
      <c r="C31" s="96"/>
      <c r="D31" s="96"/>
      <c r="E31" s="96"/>
      <c r="F31" s="100"/>
      <c r="G31" s="183"/>
      <c r="H31" s="41"/>
      <c r="I31" s="35"/>
      <c r="J31" s="37"/>
      <c r="K31" s="43"/>
      <c r="L31" s="79"/>
      <c r="M31" s="36"/>
      <c r="N31" s="38"/>
      <c r="O31" s="214"/>
      <c r="P31" s="222"/>
      <c r="Q31" s="213"/>
      <c r="R31" s="213"/>
      <c r="S31" s="213"/>
      <c r="T31" s="213"/>
      <c r="U31" s="213"/>
      <c r="V31" s="213"/>
      <c r="W31" s="213"/>
      <c r="X31" s="223"/>
    </row>
    <row r="32" spans="1:24" ht="11.25" customHeight="1">
      <c r="A32" s="104"/>
      <c r="B32" s="140"/>
      <c r="C32" s="102"/>
      <c r="D32" s="95">
        <f>IF(AND(B32&lt;&gt;"",C32&lt;&gt;""),MOD(B32+C32,360),"")</f>
      </c>
      <c r="E32" s="97">
        <f>IF(AND($M$6&lt;&gt;"",$M$5&lt;&gt;"",D32&lt;&gt;"",$M$7&lt;&gt;""),($M$6*60*SIN(($M$5-180-D32)*PI()/180)/$M$7*(-1)),"")</f>
      </c>
      <c r="F32" s="99">
        <f>IF(AND(D32&lt;&gt;"",E32&lt;&gt;""),MOD(D32+E32,360),"")</f>
      </c>
      <c r="G32" s="183"/>
      <c r="H32" s="33"/>
      <c r="I32" s="35">
        <f>IF(AND($M$7&lt;&gt;"",E32&lt;&gt;"",$M$6&lt;&gt;"",$M$5&lt;&gt;"",D32&lt;&gt;""),$M$7*COS(E32*PI()/180)+$M$6*COS(($M$5-180-D32)*PI()/180),"")</f>
      </c>
      <c r="J32" s="37">
        <f>IF(AND(H32&lt;&gt;"",I32&lt;&gt;""),MROUND((H32/I32)/24,"00:00:01"),"")</f>
      </c>
      <c r="K32" s="42"/>
      <c r="L32" s="79"/>
      <c r="M32" s="36">
        <f>IF(AND(I32&lt;&gt;"",M13&lt;&gt;""),I32/60*M13,"")</f>
      </c>
      <c r="N32" s="38">
        <f>IF(AND($M$8&lt;&gt;"",J32&lt;&gt;""),ROUND($M$8*J32*24,1),"")</f>
      </c>
      <c r="O32" s="214"/>
      <c r="P32" s="222"/>
      <c r="Q32" s="213"/>
      <c r="R32" s="213"/>
      <c r="S32" s="213"/>
      <c r="T32" s="213"/>
      <c r="U32" s="213"/>
      <c r="V32" s="213"/>
      <c r="W32" s="213"/>
      <c r="X32" s="223"/>
    </row>
    <row r="33" spans="1:24" ht="11.25" customHeight="1" thickBot="1">
      <c r="A33" s="103"/>
      <c r="B33" s="98"/>
      <c r="C33" s="98"/>
      <c r="D33" s="96"/>
      <c r="E33" s="98"/>
      <c r="F33" s="100"/>
      <c r="G33" s="184"/>
      <c r="H33" s="41"/>
      <c r="I33" s="35"/>
      <c r="J33" s="37"/>
      <c r="K33" s="44"/>
      <c r="L33" s="42"/>
      <c r="M33" s="36"/>
      <c r="N33" s="38"/>
      <c r="O33" s="214"/>
      <c r="P33" s="224"/>
      <c r="Q33" s="202"/>
      <c r="R33" s="202"/>
      <c r="S33" s="202"/>
      <c r="T33" s="202"/>
      <c r="U33" s="202"/>
      <c r="V33" s="202"/>
      <c r="W33" s="202"/>
      <c r="X33" s="203"/>
    </row>
    <row r="34" spans="1:24" ht="11.25" customHeight="1" thickBot="1" thickTop="1">
      <c r="A34" s="229"/>
      <c r="B34" s="211"/>
      <c r="C34" s="212"/>
      <c r="D34" s="212"/>
      <c r="E34" s="212"/>
      <c r="F34" s="212"/>
      <c r="G34" s="213"/>
      <c r="H34" s="200">
        <f>IF(SUM(H14:H32)=0,"",SUM(H14:H32))</f>
      </c>
      <c r="I34" s="215"/>
      <c r="J34" s="165">
        <f>IF(SUM(J14:J32)=0,"",SUM(J14:J32))</f>
      </c>
      <c r="K34" s="215"/>
      <c r="L34" s="212"/>
      <c r="M34" s="212"/>
      <c r="N34" s="225">
        <f>IF(SUM(N14:N32)=0,"",SUM(N14:N32))</f>
      </c>
      <c r="O34" s="214"/>
      <c r="P34" s="204"/>
      <c r="Q34" s="202"/>
      <c r="R34" s="202"/>
      <c r="S34" s="202"/>
      <c r="T34" s="202"/>
      <c r="U34" s="202"/>
      <c r="V34" s="202"/>
      <c r="W34" s="202"/>
      <c r="X34" s="203"/>
    </row>
    <row r="35" spans="1:24" ht="11.25" customHeight="1" thickBot="1" thickTop="1">
      <c r="A35" s="209"/>
      <c r="B35" s="214"/>
      <c r="C35" s="214"/>
      <c r="D35" s="214"/>
      <c r="E35" s="214"/>
      <c r="F35" s="214"/>
      <c r="G35" s="214"/>
      <c r="H35" s="201"/>
      <c r="I35" s="214"/>
      <c r="J35" s="166"/>
      <c r="K35" s="214"/>
      <c r="L35" s="214"/>
      <c r="M35" s="214"/>
      <c r="N35" s="226"/>
      <c r="O35" s="214"/>
      <c r="P35" s="224"/>
      <c r="Q35" s="202"/>
      <c r="R35" s="202"/>
      <c r="S35" s="202"/>
      <c r="T35" s="202"/>
      <c r="U35" s="202"/>
      <c r="V35" s="202"/>
      <c r="W35" s="202"/>
      <c r="X35" s="203"/>
    </row>
    <row r="36" spans="1:24" ht="7.5" customHeight="1" thickBot="1" thickTop="1">
      <c r="A36" s="210"/>
      <c r="B36" s="210"/>
      <c r="C36" s="210"/>
      <c r="D36" s="210"/>
      <c r="E36" s="210"/>
      <c r="F36" s="210"/>
      <c r="G36" s="213"/>
      <c r="H36" s="14"/>
      <c r="I36" s="210"/>
      <c r="J36" s="14"/>
      <c r="K36" s="210"/>
      <c r="L36" s="210"/>
      <c r="M36" s="210"/>
      <c r="N36" s="14"/>
      <c r="O36" s="214"/>
      <c r="P36" s="204"/>
      <c r="Q36" s="202"/>
      <c r="R36" s="202"/>
      <c r="S36" s="202"/>
      <c r="T36" s="202"/>
      <c r="U36" s="202"/>
      <c r="V36" s="202"/>
      <c r="W36" s="202"/>
      <c r="X36" s="203"/>
    </row>
    <row r="37" spans="1:24" ht="11.25" customHeight="1" thickTop="1">
      <c r="A37" s="23" t="s">
        <v>24</v>
      </c>
      <c r="B37" s="182"/>
      <c r="C37" s="180"/>
      <c r="D37" s="194">
        <f>IF(AND(B37&lt;&gt;"",C37&lt;&gt;""),MOD(B37+C37,360),"")</f>
      </c>
      <c r="E37" s="189">
        <f>IF(AND($M$6&lt;&gt;"",$M$5&lt;&gt;"",D37&lt;&gt;"",$M$7&lt;&gt;""),($M$6*60*SIN(($M$5-180-D37)*PI()/180)/$M$7*(-1)),"")</f>
      </c>
      <c r="F37" s="177">
        <f>IF(AND(D37&lt;&gt;"",E37&lt;&gt;""),MOD(D37+E37,360),"")</f>
      </c>
      <c r="G37" s="228"/>
      <c r="H37" s="216"/>
      <c r="I37" s="167">
        <f>IF(AND($M$7&lt;&gt;"",E37&lt;&gt;"",$M$6&lt;&gt;"",$M$5&lt;&gt;"",D37&lt;&gt;""),$M$7*COS(E37*PI()/180)+$M$6*COS(($M$5-180-D37)*PI()/180),"")</f>
      </c>
      <c r="J37" s="178">
        <f>IF(AND(H37&lt;&gt;"",I37&lt;&gt;""),MROUND((H37/I37)/24,"00:00:01"),"")</f>
      </c>
      <c r="K37" s="190"/>
      <c r="L37" s="195"/>
      <c r="M37" s="192">
        <f>IF(AND(I37&lt;&gt;"",M13&lt;&gt;""),I37/60*M13,"")</f>
      </c>
      <c r="N37" s="186">
        <f>IF(AND($M$8&lt;&gt;"",J37&lt;&gt;""),ROUND($M$8*J37*24,1),"")</f>
      </c>
      <c r="O37" s="214"/>
      <c r="P37" s="131"/>
      <c r="Q37" s="202"/>
      <c r="R37" s="202"/>
      <c r="S37" s="202"/>
      <c r="T37" s="202"/>
      <c r="U37" s="202"/>
      <c r="V37" s="202"/>
      <c r="W37" s="202"/>
      <c r="X37" s="203"/>
    </row>
    <row r="38" spans="1:24" ht="11.25" customHeight="1">
      <c r="A38" s="3"/>
      <c r="B38" s="96"/>
      <c r="C38" s="96"/>
      <c r="D38" s="96"/>
      <c r="E38" s="96"/>
      <c r="F38" s="100"/>
      <c r="G38" s="183"/>
      <c r="H38" s="217"/>
      <c r="I38" s="35"/>
      <c r="J38" s="179"/>
      <c r="K38" s="191"/>
      <c r="L38" s="196"/>
      <c r="M38" s="36"/>
      <c r="N38" s="38"/>
      <c r="O38" s="214"/>
      <c r="P38" s="204"/>
      <c r="Q38" s="202"/>
      <c r="R38" s="202"/>
      <c r="S38" s="202"/>
      <c r="T38" s="202"/>
      <c r="U38" s="202"/>
      <c r="V38" s="202"/>
      <c r="W38" s="202"/>
      <c r="X38" s="203"/>
    </row>
    <row r="39" spans="1:24" ht="11.25" customHeight="1">
      <c r="A39" s="24" t="s">
        <v>25</v>
      </c>
      <c r="B39" s="140"/>
      <c r="C39" s="102"/>
      <c r="D39" s="95">
        <f>IF(AND(B39&lt;&gt;"",C39&lt;&gt;""),MOD(B39+C39,360),"")</f>
      </c>
      <c r="E39" s="97">
        <f>IF(AND($M$6&lt;&gt;"",$M$5&lt;&gt;"",D39&lt;&gt;"",$M$7&lt;&gt;""),($M$6*60*SIN(($M$5-180-D39)*PI()/180)/$M$7*(-1)),"")</f>
      </c>
      <c r="F39" s="99">
        <f>IF(AND(D39&lt;&gt;"",E39&lt;&gt;""),MOD(D39+E39,360),"")</f>
      </c>
      <c r="G39" s="183"/>
      <c r="H39" s="91"/>
      <c r="I39" s="35">
        <f>IF(AND($M$7&lt;&gt;"",E39&lt;&gt;"",$M$6&lt;&gt;"",$M$5&lt;&gt;"",D39&lt;&gt;""),$M$7*COS(E39*PI()/180)+$M$6*COS(($M$5-180-D39)*PI()/180),"")</f>
      </c>
      <c r="J39" s="37">
        <f>IF(AND(H39&lt;&gt;"",I39&lt;&gt;""),MROUND((H39/I39)/24,"00:00:01"),"")</f>
      </c>
      <c r="K39" s="198"/>
      <c r="L39" s="187"/>
      <c r="M39" s="36">
        <f>IF(AND(I39&lt;&gt;"",M13&lt;&gt;""),I39/60*M13,"")</f>
      </c>
      <c r="N39" s="38">
        <f>IF(AND($M$8&lt;&gt;"",J39&lt;&gt;""),ROUND($M$8*J39*24,1),"")</f>
      </c>
      <c r="O39" s="214"/>
      <c r="P39" s="131"/>
      <c r="Q39" s="202"/>
      <c r="R39" s="202"/>
      <c r="S39" s="202"/>
      <c r="T39" s="202"/>
      <c r="U39" s="202"/>
      <c r="V39" s="202"/>
      <c r="W39" s="202"/>
      <c r="X39" s="203"/>
    </row>
    <row r="40" spans="1:24" ht="11.25" customHeight="1" thickBot="1">
      <c r="A40" s="2"/>
      <c r="B40" s="98"/>
      <c r="C40" s="98"/>
      <c r="D40" s="98"/>
      <c r="E40" s="98"/>
      <c r="F40" s="155"/>
      <c r="G40" s="184"/>
      <c r="H40" s="197"/>
      <c r="I40" s="218"/>
      <c r="J40" s="227"/>
      <c r="K40" s="199"/>
      <c r="L40" s="188"/>
      <c r="M40" s="193"/>
      <c r="N40" s="185"/>
      <c r="O40" s="214"/>
      <c r="P40" s="204"/>
      <c r="Q40" s="202"/>
      <c r="R40" s="202"/>
      <c r="S40" s="202"/>
      <c r="T40" s="202"/>
      <c r="U40" s="202"/>
      <c r="V40" s="202"/>
      <c r="W40" s="202"/>
      <c r="X40" s="203"/>
    </row>
    <row r="41" spans="1:24" ht="7.5" customHeight="1" thickBot="1" thickTop="1">
      <c r="A41" s="219"/>
      <c r="B41" s="220"/>
      <c r="C41" s="220"/>
      <c r="D41" s="220"/>
      <c r="E41" s="220"/>
      <c r="F41" s="220"/>
      <c r="G41" s="220"/>
      <c r="H41" s="220"/>
      <c r="I41" s="220"/>
      <c r="J41" s="221"/>
      <c r="K41" s="221"/>
      <c r="L41" s="221"/>
      <c r="M41" s="221"/>
      <c r="N41" s="221"/>
      <c r="O41" s="214"/>
      <c r="P41" s="131"/>
      <c r="Q41" s="202"/>
      <c r="R41" s="202"/>
      <c r="S41" s="202"/>
      <c r="T41" s="202"/>
      <c r="U41" s="202"/>
      <c r="V41" s="202"/>
      <c r="W41" s="202"/>
      <c r="X41" s="203"/>
    </row>
    <row r="42" spans="1:24" ht="15" customHeight="1" thickBot="1" thickTop="1">
      <c r="A42" s="45" t="s">
        <v>19</v>
      </c>
      <c r="B42" s="137"/>
      <c r="C42" s="137"/>
      <c r="D42" s="137"/>
      <c r="E42" s="137"/>
      <c r="F42" s="137"/>
      <c r="G42" s="137"/>
      <c r="H42" s="137"/>
      <c r="I42" s="138"/>
      <c r="J42" s="105" t="s">
        <v>20</v>
      </c>
      <c r="K42" s="105"/>
      <c r="L42" s="105"/>
      <c r="M42" s="156"/>
      <c r="N42" s="157"/>
      <c r="O42" s="214"/>
      <c r="P42" s="205"/>
      <c r="Q42" s="206"/>
      <c r="R42" s="206"/>
      <c r="S42" s="206"/>
      <c r="T42" s="206"/>
      <c r="U42" s="206"/>
      <c r="V42" s="206"/>
      <c r="W42" s="206"/>
      <c r="X42" s="207"/>
    </row>
    <row r="43" spans="1:24" ht="15" customHeight="1" thickBot="1" thickTop="1">
      <c r="A43" s="131"/>
      <c r="B43" s="132"/>
      <c r="C43" s="132"/>
      <c r="D43" s="132"/>
      <c r="E43" s="132"/>
      <c r="F43" s="132"/>
      <c r="G43" s="132"/>
      <c r="H43" s="132"/>
      <c r="I43" s="133"/>
      <c r="J43" s="114" t="s">
        <v>17</v>
      </c>
      <c r="K43" s="114"/>
      <c r="L43" s="114"/>
      <c r="M43" s="143"/>
      <c r="N43" s="108"/>
      <c r="O43" s="214"/>
      <c r="P43" s="208"/>
      <c r="Q43" s="208"/>
      <c r="R43" s="208"/>
      <c r="S43" s="208"/>
      <c r="T43" s="208"/>
      <c r="U43" s="208"/>
      <c r="V43" s="208"/>
      <c r="W43" s="208"/>
      <c r="X43" s="208"/>
    </row>
    <row r="44" spans="1:24" ht="15" customHeight="1" thickTop="1">
      <c r="A44" s="131"/>
      <c r="B44" s="132"/>
      <c r="C44" s="132"/>
      <c r="D44" s="132"/>
      <c r="E44" s="132"/>
      <c r="F44" s="132"/>
      <c r="G44" s="132"/>
      <c r="H44" s="132"/>
      <c r="I44" s="133"/>
      <c r="J44" s="168" t="s">
        <v>61</v>
      </c>
      <c r="K44" s="169"/>
      <c r="L44" s="169"/>
      <c r="M44" s="169"/>
      <c r="N44" s="170"/>
      <c r="O44" s="214"/>
      <c r="P44" s="45" t="s">
        <v>23</v>
      </c>
      <c r="Q44" s="137"/>
      <c r="R44" s="137"/>
      <c r="S44" s="137"/>
      <c r="T44" s="137"/>
      <c r="U44" s="137"/>
      <c r="V44" s="137"/>
      <c r="W44" s="137"/>
      <c r="X44" s="138"/>
    </row>
    <row r="45" spans="1:24" ht="15" customHeight="1">
      <c r="A45" s="131"/>
      <c r="B45" s="132"/>
      <c r="C45" s="132"/>
      <c r="D45" s="132"/>
      <c r="E45" s="132"/>
      <c r="F45" s="132"/>
      <c r="G45" s="132"/>
      <c r="H45" s="132"/>
      <c r="I45" s="133"/>
      <c r="J45" s="171"/>
      <c r="K45" s="172"/>
      <c r="L45" s="172"/>
      <c r="M45" s="172"/>
      <c r="N45" s="173"/>
      <c r="O45" s="214"/>
      <c r="P45" s="131"/>
      <c r="Q45" s="132"/>
      <c r="R45" s="132"/>
      <c r="S45" s="132"/>
      <c r="T45" s="132"/>
      <c r="U45" s="132"/>
      <c r="V45" s="132"/>
      <c r="W45" s="132"/>
      <c r="X45" s="133"/>
    </row>
    <row r="46" spans="1:24" ht="15" customHeight="1">
      <c r="A46" s="131"/>
      <c r="B46" s="132"/>
      <c r="C46" s="132"/>
      <c r="D46" s="132"/>
      <c r="E46" s="132"/>
      <c r="F46" s="132"/>
      <c r="G46" s="132"/>
      <c r="H46" s="132"/>
      <c r="I46" s="133"/>
      <c r="J46" s="171"/>
      <c r="K46" s="172"/>
      <c r="L46" s="172"/>
      <c r="M46" s="172"/>
      <c r="N46" s="173"/>
      <c r="O46" s="214"/>
      <c r="P46" s="131"/>
      <c r="Q46" s="132"/>
      <c r="R46" s="132"/>
      <c r="S46" s="132"/>
      <c r="T46" s="132"/>
      <c r="U46" s="132"/>
      <c r="V46" s="132"/>
      <c r="W46" s="132"/>
      <c r="X46" s="133"/>
    </row>
    <row r="47" spans="1:24" ht="15" customHeight="1" thickBot="1">
      <c r="A47" s="134"/>
      <c r="B47" s="135"/>
      <c r="C47" s="135"/>
      <c r="D47" s="135"/>
      <c r="E47" s="135"/>
      <c r="F47" s="135"/>
      <c r="G47" s="135"/>
      <c r="H47" s="135"/>
      <c r="I47" s="136"/>
      <c r="J47" s="174"/>
      <c r="K47" s="175"/>
      <c r="L47" s="175"/>
      <c r="M47" s="175"/>
      <c r="N47" s="176"/>
      <c r="O47" s="214"/>
      <c r="P47" s="134"/>
      <c r="Q47" s="135"/>
      <c r="R47" s="135"/>
      <c r="S47" s="135"/>
      <c r="T47" s="135"/>
      <c r="U47" s="135"/>
      <c r="V47" s="135"/>
      <c r="W47" s="135"/>
      <c r="X47" s="136"/>
    </row>
    <row r="48" ht="15.75" thickTop="1"/>
  </sheetData>
  <sheetProtection/>
  <mergeCells count="310">
    <mergeCell ref="P26:X26"/>
    <mergeCell ref="P29:X29"/>
    <mergeCell ref="D12:D13"/>
    <mergeCell ref="E12:E13"/>
    <mergeCell ref="F12:F13"/>
    <mergeCell ref="D22:D23"/>
    <mergeCell ref="F20:F21"/>
    <mergeCell ref="E22:E23"/>
    <mergeCell ref="F22:F23"/>
    <mergeCell ref="F24:F25"/>
    <mergeCell ref="G12:G13"/>
    <mergeCell ref="G14:G15"/>
    <mergeCell ref="D14:D15"/>
    <mergeCell ref="E14:E15"/>
    <mergeCell ref="K14:K15"/>
    <mergeCell ref="M20:M21"/>
    <mergeCell ref="M18:M19"/>
    <mergeCell ref="N18:N19"/>
    <mergeCell ref="N20:N21"/>
    <mergeCell ref="J20:J21"/>
    <mergeCell ref="K20:K21"/>
    <mergeCell ref="L20:L21"/>
    <mergeCell ref="I14:I15"/>
    <mergeCell ref="N14:N15"/>
    <mergeCell ref="G16:G17"/>
    <mergeCell ref="G28:G29"/>
    <mergeCell ref="G18:G19"/>
    <mergeCell ref="G26:G27"/>
    <mergeCell ref="G20:G21"/>
    <mergeCell ref="G24:G25"/>
    <mergeCell ref="G22:G23"/>
    <mergeCell ref="B20:B21"/>
    <mergeCell ref="B22:B23"/>
    <mergeCell ref="B24:B25"/>
    <mergeCell ref="C24:C25"/>
    <mergeCell ref="D24:D25"/>
    <mergeCell ref="E24:E25"/>
    <mergeCell ref="F28:F29"/>
    <mergeCell ref="B28:B29"/>
    <mergeCell ref="P45:X45"/>
    <mergeCell ref="P46:X46"/>
    <mergeCell ref="F26:F27"/>
    <mergeCell ref="H24:H25"/>
    <mergeCell ref="H26:H27"/>
    <mergeCell ref="I24:I25"/>
    <mergeCell ref="I26:I27"/>
    <mergeCell ref="J26:J27"/>
    <mergeCell ref="N26:N27"/>
    <mergeCell ref="J28:J29"/>
    <mergeCell ref="K28:K29"/>
    <mergeCell ref="L28:L29"/>
    <mergeCell ref="N28:N29"/>
    <mergeCell ref="H28:H29"/>
    <mergeCell ref="N34:N35"/>
    <mergeCell ref="A43:I43"/>
    <mergeCell ref="J39:J40"/>
    <mergeCell ref="D26:D27"/>
    <mergeCell ref="E26:E27"/>
    <mergeCell ref="G37:G38"/>
    <mergeCell ref="G39:G40"/>
    <mergeCell ref="J42:L42"/>
    <mergeCell ref="K32:K33"/>
    <mergeCell ref="A33:A34"/>
    <mergeCell ref="P47:X47"/>
    <mergeCell ref="P39:X40"/>
    <mergeCell ref="P37:X38"/>
    <mergeCell ref="P41:X42"/>
    <mergeCell ref="P43:X43"/>
    <mergeCell ref="A35:A36"/>
    <mergeCell ref="B34:G36"/>
    <mergeCell ref="I34:I36"/>
    <mergeCell ref="K34:M36"/>
    <mergeCell ref="A44:I44"/>
    <mergeCell ref="A45:I45"/>
    <mergeCell ref="A46:I46"/>
    <mergeCell ref="O1:O47"/>
    <mergeCell ref="H37:H38"/>
    <mergeCell ref="I39:I40"/>
    <mergeCell ref="A41:N41"/>
    <mergeCell ref="P31:X32"/>
    <mergeCell ref="P33:X34"/>
    <mergeCell ref="P35:X36"/>
    <mergeCell ref="B30:B31"/>
    <mergeCell ref="A42:I42"/>
    <mergeCell ref="P44:X44"/>
    <mergeCell ref="B32:B33"/>
    <mergeCell ref="B26:B27"/>
    <mergeCell ref="C37:C38"/>
    <mergeCell ref="A29:A30"/>
    <mergeCell ref="B37:B38"/>
    <mergeCell ref="B39:B40"/>
    <mergeCell ref="A27:A28"/>
    <mergeCell ref="C26:C27"/>
    <mergeCell ref="G32:G33"/>
    <mergeCell ref="N39:N40"/>
    <mergeCell ref="C39:C40"/>
    <mergeCell ref="N37:N38"/>
    <mergeCell ref="L39:L40"/>
    <mergeCell ref="E37:E38"/>
    <mergeCell ref="K37:K38"/>
    <mergeCell ref="E39:E40"/>
    <mergeCell ref="N30:N31"/>
    <mergeCell ref="M37:M38"/>
    <mergeCell ref="M39:M40"/>
    <mergeCell ref="D37:D38"/>
    <mergeCell ref="L37:L38"/>
    <mergeCell ref="D39:D40"/>
    <mergeCell ref="H39:H40"/>
    <mergeCell ref="K39:K40"/>
    <mergeCell ref="H34:H35"/>
    <mergeCell ref="G30:G31"/>
    <mergeCell ref="J34:J35"/>
    <mergeCell ref="C30:C31"/>
    <mergeCell ref="D30:D31"/>
    <mergeCell ref="E30:E31"/>
    <mergeCell ref="I37:I38"/>
    <mergeCell ref="C32:C33"/>
    <mergeCell ref="F30:F31"/>
    <mergeCell ref="J44:N47"/>
    <mergeCell ref="A21:A22"/>
    <mergeCell ref="C20:C21"/>
    <mergeCell ref="D20:D21"/>
    <mergeCell ref="E20:E21"/>
    <mergeCell ref="A19:A20"/>
    <mergeCell ref="C18:C19"/>
    <mergeCell ref="M22:M23"/>
    <mergeCell ref="D18:D19"/>
    <mergeCell ref="E18:E19"/>
    <mergeCell ref="F18:F19"/>
    <mergeCell ref="C22:C23"/>
    <mergeCell ref="M24:M25"/>
    <mergeCell ref="M26:M27"/>
    <mergeCell ref="A47:I47"/>
    <mergeCell ref="F37:F38"/>
    <mergeCell ref="J37:J38"/>
    <mergeCell ref="F39:F40"/>
    <mergeCell ref="M42:N42"/>
    <mergeCell ref="J43:L43"/>
    <mergeCell ref="M43:N43"/>
    <mergeCell ref="N32:N33"/>
    <mergeCell ref="H20:H21"/>
    <mergeCell ref="I20:I21"/>
    <mergeCell ref="A1:N1"/>
    <mergeCell ref="H16:H17"/>
    <mergeCell ref="I16:I17"/>
    <mergeCell ref="J16:J17"/>
    <mergeCell ref="L16:L17"/>
    <mergeCell ref="M16:M17"/>
    <mergeCell ref="A17:A18"/>
    <mergeCell ref="C16:C17"/>
    <mergeCell ref="D16:D17"/>
    <mergeCell ref="E16:E17"/>
    <mergeCell ref="F16:F17"/>
    <mergeCell ref="A13:A14"/>
    <mergeCell ref="F14:F15"/>
    <mergeCell ref="H14:H15"/>
    <mergeCell ref="M14:M15"/>
    <mergeCell ref="A15:A16"/>
    <mergeCell ref="C14:C15"/>
    <mergeCell ref="B12:B13"/>
    <mergeCell ref="B14:B15"/>
    <mergeCell ref="B16:B17"/>
    <mergeCell ref="B18:B19"/>
    <mergeCell ref="B2:D2"/>
    <mergeCell ref="B3:D3"/>
    <mergeCell ref="E2:G2"/>
    <mergeCell ref="E3:G3"/>
    <mergeCell ref="H2:J2"/>
    <mergeCell ref="H3:J3"/>
    <mergeCell ref="A11:N11"/>
    <mergeCell ref="C12:C13"/>
    <mergeCell ref="N12:N13"/>
    <mergeCell ref="N16:N17"/>
    <mergeCell ref="J14:J15"/>
    <mergeCell ref="L14:L15"/>
    <mergeCell ref="H18:H19"/>
    <mergeCell ref="I18:I19"/>
    <mergeCell ref="J18:J19"/>
    <mergeCell ref="L12:L13"/>
    <mergeCell ref="K12:K13"/>
    <mergeCell ref="J12:J13"/>
    <mergeCell ref="I12:I13"/>
    <mergeCell ref="H12:H13"/>
    <mergeCell ref="K2:N2"/>
    <mergeCell ref="K3:N3"/>
    <mergeCell ref="M10:N10"/>
    <mergeCell ref="J9:L9"/>
    <mergeCell ref="J10:L10"/>
    <mergeCell ref="A4:N4"/>
    <mergeCell ref="M8:N8"/>
    <mergeCell ref="J8:L8"/>
    <mergeCell ref="M9:N9"/>
    <mergeCell ref="M5:N5"/>
    <mergeCell ref="J5:L5"/>
    <mergeCell ref="M6:N6"/>
    <mergeCell ref="J6:L6"/>
    <mergeCell ref="M7:N7"/>
    <mergeCell ref="J7:L7"/>
    <mergeCell ref="A8:I8"/>
    <mergeCell ref="A9:I9"/>
    <mergeCell ref="A10:I10"/>
    <mergeCell ref="A5:I5"/>
    <mergeCell ref="A6:I6"/>
    <mergeCell ref="A7:I7"/>
    <mergeCell ref="A23:A24"/>
    <mergeCell ref="A25:A26"/>
    <mergeCell ref="D32:D33"/>
    <mergeCell ref="E32:E33"/>
    <mergeCell ref="L32:L33"/>
    <mergeCell ref="M32:M33"/>
    <mergeCell ref="M30:M31"/>
    <mergeCell ref="F32:F33"/>
    <mergeCell ref="H32:H33"/>
    <mergeCell ref="I32:I33"/>
    <mergeCell ref="L22:L23"/>
    <mergeCell ref="J24:J25"/>
    <mergeCell ref="K24:K25"/>
    <mergeCell ref="K26:K27"/>
    <mergeCell ref="L30:L31"/>
    <mergeCell ref="C28:C29"/>
    <mergeCell ref="D28:D29"/>
    <mergeCell ref="E28:E29"/>
    <mergeCell ref="A31:A32"/>
    <mergeCell ref="T1:U1"/>
    <mergeCell ref="U12:V13"/>
    <mergeCell ref="U14:V15"/>
    <mergeCell ref="U16:V17"/>
    <mergeCell ref="U18:V19"/>
    <mergeCell ref="P11:X11"/>
    <mergeCell ref="P3:P4"/>
    <mergeCell ref="W12:W13"/>
    <mergeCell ref="X12:X13"/>
    <mergeCell ref="W14:W15"/>
    <mergeCell ref="X14:X15"/>
    <mergeCell ref="W16:W17"/>
    <mergeCell ref="R1:S1"/>
    <mergeCell ref="R2:S2"/>
    <mergeCell ref="R3:S4"/>
    <mergeCell ref="T2:U2"/>
    <mergeCell ref="T3:U4"/>
    <mergeCell ref="V3:V4"/>
    <mergeCell ref="R5:S5"/>
    <mergeCell ref="R6:S6"/>
    <mergeCell ref="R7:S7"/>
    <mergeCell ref="R8:S8"/>
    <mergeCell ref="T8:U8"/>
    <mergeCell ref="T7:U7"/>
    <mergeCell ref="K16:K17"/>
    <mergeCell ref="L18:L19"/>
    <mergeCell ref="K18:K19"/>
    <mergeCell ref="P20:P21"/>
    <mergeCell ref="P22:P23"/>
    <mergeCell ref="Q20:R21"/>
    <mergeCell ref="Q22:R23"/>
    <mergeCell ref="W22:W23"/>
    <mergeCell ref="X22:X23"/>
    <mergeCell ref="W20:W21"/>
    <mergeCell ref="X20:X21"/>
    <mergeCell ref="U20:V21"/>
    <mergeCell ref="U22:V23"/>
    <mergeCell ref="S20:T21"/>
    <mergeCell ref="S22:T23"/>
    <mergeCell ref="W24:W25"/>
    <mergeCell ref="X24:X25"/>
    <mergeCell ref="P24:U25"/>
    <mergeCell ref="V24:V25"/>
    <mergeCell ref="W3:W4"/>
    <mergeCell ref="X3:X4"/>
    <mergeCell ref="W18:W19"/>
    <mergeCell ref="X18:X19"/>
    <mergeCell ref="S12:T13"/>
    <mergeCell ref="S14:T15"/>
    <mergeCell ref="S16:T17"/>
    <mergeCell ref="S18:T19"/>
    <mergeCell ref="P12:P13"/>
    <mergeCell ref="P14:P15"/>
    <mergeCell ref="P16:P17"/>
    <mergeCell ref="P18:P19"/>
    <mergeCell ref="Q16:R17"/>
    <mergeCell ref="Q18:R19"/>
    <mergeCell ref="Q3:Q4"/>
    <mergeCell ref="R9:S9"/>
    <mergeCell ref="R10:S10"/>
    <mergeCell ref="T10:U10"/>
    <mergeCell ref="T9:U9"/>
    <mergeCell ref="Q12:R13"/>
    <mergeCell ref="Q14:R15"/>
    <mergeCell ref="X16:X17"/>
    <mergeCell ref="T6:U6"/>
    <mergeCell ref="T5:U5"/>
    <mergeCell ref="H22:H23"/>
    <mergeCell ref="I22:I23"/>
    <mergeCell ref="M28:M29"/>
    <mergeCell ref="J32:J33"/>
    <mergeCell ref="N22:N23"/>
    <mergeCell ref="L24:L25"/>
    <mergeCell ref="L26:L27"/>
    <mergeCell ref="N24:N25"/>
    <mergeCell ref="I28:I29"/>
    <mergeCell ref="H30:H31"/>
    <mergeCell ref="I30:I31"/>
    <mergeCell ref="J30:J31"/>
    <mergeCell ref="K30:K31"/>
    <mergeCell ref="J22:J23"/>
    <mergeCell ref="K22:K23"/>
    <mergeCell ref="P30:X30"/>
    <mergeCell ref="P27:R28"/>
    <mergeCell ref="S27:T28"/>
    <mergeCell ref="U27:W28"/>
    <mergeCell ref="X27:X28"/>
  </mergeCells>
  <conditionalFormatting sqref="X20:X21">
    <cfRule type="cellIs" priority="4" dxfId="4" operator="lessThan">
      <formula>0</formula>
    </cfRule>
  </conditionalFormatting>
  <conditionalFormatting sqref="W20:W21">
    <cfRule type="containsText" priority="3" dxfId="4" operator="containsText" text="BRAKUJE PALIWA">
      <formula>NOT(ISERROR(SEARCH("BRAKUJE PALIWA",W20)))</formula>
    </cfRule>
  </conditionalFormatting>
  <conditionalFormatting sqref="W24:W25">
    <cfRule type="containsText" priority="2" dxfId="4" operator="containsText" text="BRAKUJE PALIWA">
      <formula>NOT(ISERROR(SEARCH("BRAKUJE PALIWA",W24)))</formula>
    </cfRule>
  </conditionalFormatting>
  <conditionalFormatting sqref="X24:X25">
    <cfRule type="cellIs" priority="1" dxfId="4" operator="lessThan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/>
  <ignoredErrors>
    <ignoredError sqref="E14 E16 E18 E20 E22 E24 E26 E28 E30 E32 E37 E39 W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k</dc:creator>
  <cp:keywords/>
  <dc:description/>
  <cp:lastModifiedBy>Pawel Korzec</cp:lastModifiedBy>
  <cp:lastPrinted>2020-11-03T09:54:19Z</cp:lastPrinted>
  <dcterms:created xsi:type="dcterms:W3CDTF">2017-10-03T05:57:36Z</dcterms:created>
  <dcterms:modified xsi:type="dcterms:W3CDTF">2020-11-10T07:05:18Z</dcterms:modified>
  <cp:category/>
  <cp:version/>
  <cp:contentType/>
  <cp:contentStatus/>
</cp:coreProperties>
</file>